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056" windowWidth="15480" windowHeight="9525" tabRatio="635" activeTab="0"/>
  </bookViews>
  <sheets>
    <sheet name="2018 initial" sheetId="1" r:id="rId1"/>
    <sheet name="IAN2018" sheetId="2" r:id="rId2"/>
  </sheets>
  <definedNames/>
  <calcPr fullCalcOnLoad="1"/>
</workbook>
</file>

<file path=xl/sharedStrings.xml><?xml version="1.0" encoding="utf-8"?>
<sst xmlns="http://schemas.openxmlformats.org/spreadsheetml/2006/main" count="140" uniqueCount="67">
  <si>
    <t>SLA</t>
  </si>
  <si>
    <t>CASA DE ASIGURARI DE SANATATE BRAILA</t>
  </si>
  <si>
    <t>PROGRAM</t>
  </si>
  <si>
    <t>TIP alocare</t>
  </si>
  <si>
    <t>SPITAL</t>
  </si>
  <si>
    <t>FARMACII</t>
  </si>
  <si>
    <t>DIABET ZAHARAT</t>
  </si>
  <si>
    <t>ONCOLOGIE</t>
  </si>
  <si>
    <t>TOTAL DIABET</t>
  </si>
  <si>
    <t>MEDICAMENTE</t>
  </si>
  <si>
    <t>TOTAL DIABET - general</t>
  </si>
  <si>
    <t>MATERIALE SANITARE</t>
  </si>
  <si>
    <t>HEMOFILIE</t>
  </si>
  <si>
    <t>TALASEMIE</t>
  </si>
  <si>
    <t>TOTAL HEMO-TALA</t>
  </si>
  <si>
    <t>MUCOVISCIDOZA copii</t>
  </si>
  <si>
    <t>TOTAL BOLI RARE - farmacii</t>
  </si>
  <si>
    <t>BOLI ENDOCRINE</t>
  </si>
  <si>
    <t>TOTAL BOLI ENDOCRINE</t>
  </si>
  <si>
    <t>din care:</t>
  </si>
  <si>
    <t xml:space="preserve">MATERIALE SANITARE = </t>
  </si>
  <si>
    <t>TOTAL GENERAL P.N.S.</t>
  </si>
  <si>
    <t>Materiale sanitare spital</t>
  </si>
  <si>
    <t>Osteoporoza spital</t>
  </si>
  <si>
    <t>Osteoporoza farmacii</t>
  </si>
  <si>
    <t>GUSAspital</t>
  </si>
  <si>
    <t>POST TRANSPLANT - farmacii</t>
  </si>
  <si>
    <t>ORTOPEDIE (materiale sanitare) -spital</t>
  </si>
  <si>
    <t>TESTE COPII -farmacii</t>
  </si>
  <si>
    <t>TESTE ADULTI -farmacii</t>
  </si>
  <si>
    <t>Boala HUNTER - SPITAL</t>
  </si>
  <si>
    <t>Sindrom Prader Willi</t>
  </si>
  <si>
    <t>PNS ctr 1724 SPITAL JUDETEAN =</t>
  </si>
  <si>
    <t>COST-VOLUM - farmacii</t>
  </si>
  <si>
    <t>BOLI RARE</t>
  </si>
  <si>
    <t>Hemofilie + talasemie</t>
  </si>
  <si>
    <t>RADIOTERAPIE *) - SPITAL JUDETEAN</t>
  </si>
  <si>
    <t>HEMOGLOBINA glicozilata *) - DR. VARZARU</t>
  </si>
  <si>
    <t>*) NOTA: suma de la DIALIZA, RADIOTERAPIE si HEMOGLOBINA glicozilata nu este adunata la TOTAL MEDICAMENTE PNS</t>
  </si>
  <si>
    <t xml:space="preserve">PNS+RADIOTERAPIE pt SPITAL = </t>
  </si>
  <si>
    <t>In stoc la 01.01.2017</t>
  </si>
  <si>
    <t>MUCOVISCIDOZA adulti</t>
  </si>
  <si>
    <t>ART8 dupa an 2016</t>
  </si>
  <si>
    <t>SITUATIA SUMELOR DISTRIBUITE PE PROGRAME DE SANATATE CURATIVE , pe TRIMESTRE - AN 2017</t>
  </si>
  <si>
    <t>CREDIT DE ANGAJAMENT AN 2017</t>
  </si>
  <si>
    <t>TOTAL ONCOLOGIE (fara CV)</t>
  </si>
  <si>
    <t>Program national de supleere a functiei renale la bolnavii cu insuficienta renala cronica*)</t>
  </si>
  <si>
    <t xml:space="preserve">MEDICAMENTE (fara CV) = </t>
  </si>
  <si>
    <t>CA pt SPITALE AN 2017 (suma ramasa neutilizata)</t>
  </si>
  <si>
    <t>REST credit de angajament pt FARMACII AN2017</t>
  </si>
  <si>
    <t>CONSUM AN 2017</t>
  </si>
  <si>
    <t>INTRARI AN 2017</t>
  </si>
  <si>
    <t xml:space="preserve">PNS pt FARMACII (fara CV) = </t>
  </si>
  <si>
    <t>Contracte FPS</t>
  </si>
  <si>
    <t>Medie lunara AN 2017</t>
  </si>
  <si>
    <t>DUCHENNE</t>
  </si>
  <si>
    <t>CA/medic</t>
  </si>
  <si>
    <t>CA/materiale</t>
  </si>
  <si>
    <t>cu CV</t>
  </si>
  <si>
    <t>in limita CA aprobat</t>
  </si>
  <si>
    <t>PLATI la spitale - AN 2017</t>
  </si>
  <si>
    <t>In stoc la 31.12.2017</t>
  </si>
  <si>
    <t>Depasire CA/2017 (sumele in mov)</t>
  </si>
  <si>
    <t>CREDIT DE ANGAJAMENT TRIM I 2018</t>
  </si>
  <si>
    <t>CREDIT DE ANGAJAMENT APR-DEC2018</t>
  </si>
  <si>
    <t>CREDIT ANGAJAMENT AN 2018</t>
  </si>
  <si>
    <t>SITUATIA SUMELOR DISTRIBUITE PE PROGRAME DE SANATATE CURATIVE , pe TRIMESTRE - AN 2018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</si>
</sst>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</numFmts>
  <fonts count="18">
    <font>
      <sz val="10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11"/>
      <name val="Arial"/>
      <family val="0"/>
    </font>
    <font>
      <sz val="8"/>
      <name val="Arial"/>
      <family val="0"/>
    </font>
    <font>
      <i/>
      <sz val="8"/>
      <name val="Arial"/>
      <family val="2"/>
    </font>
    <font>
      <b/>
      <i/>
      <sz val="8"/>
      <name val="Arial"/>
      <family val="2"/>
    </font>
    <font>
      <b/>
      <sz val="10"/>
      <color indexed="22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</fills>
  <borders count="57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5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right" wrapText="1"/>
    </xf>
    <xf numFmtId="0" fontId="1" fillId="0" borderId="5" xfId="0" applyFont="1" applyFill="1" applyBorder="1" applyAlignment="1">
      <alignment vertical="center" wrapText="1"/>
    </xf>
    <xf numFmtId="4" fontId="4" fillId="3" borderId="3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4" fontId="4" fillId="0" borderId="6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 vertical="center"/>
    </xf>
    <xf numFmtId="0" fontId="0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right" wrapText="1"/>
    </xf>
    <xf numFmtId="4" fontId="4" fillId="0" borderId="9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wrapText="1"/>
    </xf>
    <xf numFmtId="0" fontId="1" fillId="0" borderId="1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4" fontId="0" fillId="0" borderId="0" xfId="0" applyNumberFormat="1" applyFill="1" applyAlignment="1">
      <alignment/>
    </xf>
    <xf numFmtId="4" fontId="4" fillId="0" borderId="0" xfId="0" applyNumberFormat="1" applyFont="1" applyFill="1" applyAlignment="1">
      <alignment/>
    </xf>
    <xf numFmtId="4" fontId="4" fillId="0" borderId="14" xfId="0" applyNumberFormat="1" applyFont="1" applyFill="1" applyBorder="1" applyAlignment="1">
      <alignment horizontal="right" wrapText="1"/>
    </xf>
    <xf numFmtId="4" fontId="4" fillId="0" borderId="15" xfId="0" applyNumberFormat="1" applyFont="1" applyFill="1" applyBorder="1" applyAlignment="1">
      <alignment horizontal="right" wrapText="1"/>
    </xf>
    <xf numFmtId="4" fontId="0" fillId="0" borderId="16" xfId="0" applyNumberFormat="1" applyFill="1" applyBorder="1" applyAlignment="1">
      <alignment vertical="center"/>
    </xf>
    <xf numFmtId="4" fontId="0" fillId="0" borderId="17" xfId="0" applyNumberFormat="1" applyFill="1" applyBorder="1" applyAlignment="1">
      <alignment vertical="center"/>
    </xf>
    <xf numFmtId="4" fontId="4" fillId="4" borderId="3" xfId="0" applyNumberFormat="1" applyFont="1" applyFill="1" applyBorder="1" applyAlignment="1">
      <alignment vertical="center" wrapText="1"/>
    </xf>
    <xf numFmtId="4" fontId="4" fillId="5" borderId="18" xfId="0" applyNumberFormat="1" applyFont="1" applyFill="1" applyBorder="1" applyAlignment="1">
      <alignment horizontal="center" vertical="center" wrapText="1"/>
    </xf>
    <xf numFmtId="4" fontId="4" fillId="5" borderId="19" xfId="0" applyNumberFormat="1" applyFont="1" applyFill="1" applyBorder="1" applyAlignment="1">
      <alignment horizontal="center" vertical="center" wrapText="1"/>
    </xf>
    <xf numFmtId="4" fontId="4" fillId="4" borderId="20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4" fontId="0" fillId="0" borderId="21" xfId="0" applyNumberFormat="1" applyFill="1" applyBorder="1" applyAlignment="1">
      <alignment vertical="center"/>
    </xf>
    <xf numFmtId="4" fontId="0" fillId="0" borderId="6" xfId="0" applyNumberForma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4" fontId="0" fillId="0" borderId="22" xfId="0" applyNumberFormat="1" applyFill="1" applyBorder="1" applyAlignment="1">
      <alignment wrapText="1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4" fillId="4" borderId="10" xfId="0" applyFont="1" applyFill="1" applyBorder="1" applyAlignment="1">
      <alignment horizontal="center" vertical="center" wrapText="1"/>
    </xf>
    <xf numFmtId="4" fontId="5" fillId="5" borderId="18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4" fontId="1" fillId="4" borderId="16" xfId="0" applyNumberFormat="1" applyFont="1" applyFill="1" applyBorder="1" applyAlignment="1">
      <alignment vertical="center" wrapText="1"/>
    </xf>
    <xf numFmtId="4" fontId="1" fillId="4" borderId="17" xfId="0" applyNumberFormat="1" applyFont="1" applyFill="1" applyBorder="1" applyAlignment="1">
      <alignment vertical="center" wrapText="1"/>
    </xf>
    <xf numFmtId="4" fontId="1" fillId="4" borderId="23" xfId="0" applyNumberFormat="1" applyFont="1" applyFill="1" applyBorder="1" applyAlignment="1">
      <alignment vertical="center" wrapText="1"/>
    </xf>
    <xf numFmtId="4" fontId="1" fillId="4" borderId="6" xfId="0" applyNumberFormat="1" applyFont="1" applyFill="1" applyBorder="1" applyAlignment="1">
      <alignment vertical="center" wrapText="1"/>
    </xf>
    <xf numFmtId="4" fontId="1" fillId="4" borderId="21" xfId="0" applyNumberFormat="1" applyFont="1" applyFill="1" applyBorder="1" applyAlignment="1">
      <alignment vertical="center" wrapText="1"/>
    </xf>
    <xf numFmtId="4" fontId="4" fillId="4" borderId="6" xfId="0" applyNumberFormat="1" applyFont="1" applyFill="1" applyBorder="1" applyAlignment="1">
      <alignment vertical="center" wrapText="1"/>
    </xf>
    <xf numFmtId="4" fontId="4" fillId="4" borderId="23" xfId="0" applyNumberFormat="1" applyFont="1" applyFill="1" applyBorder="1" applyAlignment="1">
      <alignment vertical="center" wrapText="1"/>
    </xf>
    <xf numFmtId="4" fontId="4" fillId="4" borderId="24" xfId="0" applyNumberFormat="1" applyFont="1" applyFill="1" applyBorder="1" applyAlignment="1">
      <alignment vertical="center" wrapText="1"/>
    </xf>
    <xf numFmtId="4" fontId="4" fillId="4" borderId="25" xfId="0" applyNumberFormat="1" applyFont="1" applyFill="1" applyBorder="1" applyAlignment="1">
      <alignment vertical="center" wrapText="1"/>
    </xf>
    <xf numFmtId="4" fontId="1" fillId="4" borderId="26" xfId="0" applyNumberFormat="1" applyFont="1" applyFill="1" applyBorder="1" applyAlignment="1">
      <alignment horizontal="right" vertical="center" wrapText="1"/>
    </xf>
    <xf numFmtId="4" fontId="1" fillId="4" borderId="24" xfId="0" applyNumberFormat="1" applyFont="1" applyFill="1" applyBorder="1" applyAlignment="1">
      <alignment horizontal="right" vertical="center" wrapText="1"/>
    </xf>
    <xf numFmtId="4" fontId="1" fillId="4" borderId="18" xfId="0" applyNumberFormat="1" applyFont="1" applyFill="1" applyBorder="1" applyAlignment="1">
      <alignment horizontal="right" vertical="center" wrapText="1"/>
    </xf>
    <xf numFmtId="4" fontId="1" fillId="4" borderId="27" xfId="0" applyNumberFormat="1" applyFont="1" applyFill="1" applyBorder="1" applyAlignment="1">
      <alignment horizontal="right" vertical="center" wrapText="1"/>
    </xf>
    <xf numFmtId="4" fontId="0" fillId="0" borderId="3" xfId="0" applyNumberFormat="1" applyFill="1" applyBorder="1" applyAlignment="1">
      <alignment vertical="center"/>
    </xf>
    <xf numFmtId="4" fontId="4" fillId="3" borderId="10" xfId="0" applyNumberFormat="1" applyFont="1" applyFill="1" applyBorder="1" applyAlignment="1">
      <alignment vertical="center"/>
    </xf>
    <xf numFmtId="4" fontId="4" fillId="3" borderId="24" xfId="0" applyNumberFormat="1" applyFont="1" applyFill="1" applyBorder="1" applyAlignment="1">
      <alignment vertical="center"/>
    </xf>
    <xf numFmtId="4" fontId="4" fillId="3" borderId="10" xfId="0" applyNumberFormat="1" applyFont="1" applyFill="1" applyBorder="1" applyAlignment="1">
      <alignment vertical="center" wrapText="1"/>
    </xf>
    <xf numFmtId="4" fontId="4" fillId="3" borderId="3" xfId="0" applyNumberFormat="1" applyFont="1" applyFill="1" applyBorder="1" applyAlignment="1">
      <alignment vertical="center"/>
    </xf>
    <xf numFmtId="4" fontId="4" fillId="3" borderId="18" xfId="0" applyNumberFormat="1" applyFont="1" applyFill="1" applyBorder="1" applyAlignment="1">
      <alignment vertical="center"/>
    </xf>
    <xf numFmtId="4" fontId="4" fillId="0" borderId="23" xfId="0" applyNumberFormat="1" applyFont="1" applyFill="1" applyBorder="1" applyAlignment="1">
      <alignment vertical="center" wrapText="1"/>
    </xf>
    <xf numFmtId="4" fontId="4" fillId="0" borderId="28" xfId="0" applyNumberFormat="1" applyFont="1" applyFill="1" applyBorder="1" applyAlignment="1">
      <alignment horizontal="right" wrapText="1"/>
    </xf>
    <xf numFmtId="4" fontId="4" fillId="0" borderId="29" xfId="0" applyNumberFormat="1" applyFont="1" applyFill="1" applyBorder="1" applyAlignment="1">
      <alignment horizontal="right" wrapText="1"/>
    </xf>
    <xf numFmtId="4" fontId="4" fillId="4" borderId="10" xfId="0" applyNumberFormat="1" applyFont="1" applyFill="1" applyBorder="1" applyAlignment="1">
      <alignment vertical="center"/>
    </xf>
    <xf numFmtId="4" fontId="4" fillId="4" borderId="24" xfId="0" applyNumberFormat="1" applyFont="1" applyFill="1" applyBorder="1" applyAlignment="1">
      <alignment vertical="center"/>
    </xf>
    <xf numFmtId="4" fontId="4" fillId="4" borderId="10" xfId="0" applyNumberFormat="1" applyFont="1" applyFill="1" applyBorder="1" applyAlignment="1">
      <alignment vertical="center" wrapText="1"/>
    </xf>
    <xf numFmtId="3" fontId="3" fillId="0" borderId="0" xfId="0" applyNumberFormat="1" applyFont="1" applyFill="1" applyAlignment="1">
      <alignment horizontal="left" vertical="center"/>
    </xf>
    <xf numFmtId="3" fontId="0" fillId="0" borderId="0" xfId="0" applyNumberFormat="1" applyFill="1" applyAlignment="1">
      <alignment wrapText="1"/>
    </xf>
    <xf numFmtId="3" fontId="5" fillId="5" borderId="3" xfId="0" applyNumberFormat="1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right" wrapText="1"/>
    </xf>
    <xf numFmtId="3" fontId="4" fillId="0" borderId="15" xfId="0" applyNumberFormat="1" applyFont="1" applyFill="1" applyBorder="1" applyAlignment="1">
      <alignment horizontal="right" wrapText="1"/>
    </xf>
    <xf numFmtId="3" fontId="4" fillId="0" borderId="18" xfId="0" applyNumberFormat="1" applyFont="1" applyFill="1" applyBorder="1" applyAlignment="1">
      <alignment wrapText="1"/>
    </xf>
    <xf numFmtId="3" fontId="4" fillId="0" borderId="0" xfId="0" applyNumberFormat="1" applyFont="1" applyFill="1" applyBorder="1" applyAlignment="1">
      <alignment wrapText="1"/>
    </xf>
    <xf numFmtId="3" fontId="4" fillId="4" borderId="30" xfId="0" applyNumberFormat="1" applyFont="1" applyFill="1" applyBorder="1" applyAlignment="1">
      <alignment horizontal="center" vertical="center" wrapText="1"/>
    </xf>
    <xf numFmtId="3" fontId="3" fillId="6" borderId="6" xfId="0" applyNumberFormat="1" applyFont="1" applyFill="1" applyBorder="1" applyAlignment="1">
      <alignment vertical="center" wrapText="1"/>
    </xf>
    <xf numFmtId="3" fontId="3" fillId="6" borderId="17" xfId="0" applyNumberFormat="1" applyFont="1" applyFill="1" applyBorder="1" applyAlignment="1">
      <alignment vertical="center" wrapText="1"/>
    </xf>
    <xf numFmtId="3" fontId="3" fillId="6" borderId="23" xfId="0" applyNumberFormat="1" applyFont="1" applyFill="1" applyBorder="1" applyAlignment="1">
      <alignment vertical="center" wrapText="1"/>
    </xf>
    <xf numFmtId="3" fontId="3" fillId="6" borderId="3" xfId="0" applyNumberFormat="1" applyFont="1" applyFill="1" applyBorder="1" applyAlignment="1">
      <alignment vertical="center" wrapText="1"/>
    </xf>
    <xf numFmtId="3" fontId="3" fillId="6" borderId="21" xfId="0" applyNumberFormat="1" applyFont="1" applyFill="1" applyBorder="1" applyAlignment="1">
      <alignment vertical="center" wrapText="1"/>
    </xf>
    <xf numFmtId="3" fontId="3" fillId="6" borderId="3" xfId="0" applyNumberFormat="1" applyFont="1" applyFill="1" applyBorder="1" applyAlignment="1">
      <alignment horizontal="right" vertical="center" wrapText="1"/>
    </xf>
    <xf numFmtId="0" fontId="9" fillId="0" borderId="31" xfId="0" applyFont="1" applyFill="1" applyBorder="1" applyAlignment="1">
      <alignment wrapText="1"/>
    </xf>
    <xf numFmtId="0" fontId="9" fillId="0" borderId="32" xfId="0" applyFont="1" applyFill="1" applyBorder="1" applyAlignment="1">
      <alignment wrapText="1"/>
    </xf>
    <xf numFmtId="4" fontId="0" fillId="4" borderId="33" xfId="0" applyNumberFormat="1" applyFill="1" applyBorder="1" applyAlignment="1">
      <alignment vertical="center"/>
    </xf>
    <xf numFmtId="4" fontId="0" fillId="4" borderId="27" xfId="0" applyNumberFormat="1" applyFill="1" applyBorder="1" applyAlignment="1">
      <alignment vertical="center"/>
    </xf>
    <xf numFmtId="4" fontId="0" fillId="4" borderId="34" xfId="0" applyNumberFormat="1" applyFill="1" applyBorder="1" applyAlignment="1">
      <alignment vertical="center"/>
    </xf>
    <xf numFmtId="4" fontId="0" fillId="4" borderId="10" xfId="0" applyNumberFormat="1" applyFill="1" applyBorder="1" applyAlignment="1">
      <alignment vertical="center"/>
    </xf>
    <xf numFmtId="4" fontId="0" fillId="4" borderId="24" xfId="0" applyNumberFormat="1" applyFill="1" applyBorder="1" applyAlignment="1">
      <alignment vertical="center"/>
    </xf>
    <xf numFmtId="4" fontId="0" fillId="0" borderId="0" xfId="0" applyNumberFormat="1" applyFont="1" applyFill="1" applyAlignment="1">
      <alignment/>
    </xf>
    <xf numFmtId="4" fontId="0" fillId="0" borderId="0" xfId="0" applyNumberForma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4" fontId="4" fillId="3" borderId="35" xfId="0" applyNumberFormat="1" applyFont="1" applyFill="1" applyBorder="1" applyAlignment="1">
      <alignment vertical="center"/>
    </xf>
    <xf numFmtId="4" fontId="4" fillId="3" borderId="36" xfId="0" applyNumberFormat="1" applyFont="1" applyFill="1" applyBorder="1" applyAlignment="1">
      <alignment vertical="center"/>
    </xf>
    <xf numFmtId="4" fontId="4" fillId="3" borderId="37" xfId="0" applyNumberFormat="1" applyFont="1" applyFill="1" applyBorder="1" applyAlignment="1">
      <alignment vertical="center"/>
    </xf>
    <xf numFmtId="4" fontId="4" fillId="3" borderId="38" xfId="0" applyNumberFormat="1" applyFont="1" applyFill="1" applyBorder="1" applyAlignment="1">
      <alignment vertical="center"/>
    </xf>
    <xf numFmtId="4" fontId="4" fillId="3" borderId="39" xfId="0" applyNumberFormat="1" applyFont="1" applyFill="1" applyBorder="1" applyAlignment="1">
      <alignment vertical="center"/>
    </xf>
    <xf numFmtId="4" fontId="0" fillId="2" borderId="40" xfId="0" applyNumberFormat="1" applyFill="1" applyBorder="1" applyAlignment="1">
      <alignment vertical="center"/>
    </xf>
    <xf numFmtId="4" fontId="0" fillId="2" borderId="41" xfId="0" applyNumberFormat="1" applyFill="1" applyBorder="1" applyAlignment="1">
      <alignment vertical="center"/>
    </xf>
    <xf numFmtId="4" fontId="0" fillId="2" borderId="42" xfId="0" applyNumberFormat="1" applyFill="1" applyBorder="1" applyAlignment="1">
      <alignment vertical="center"/>
    </xf>
    <xf numFmtId="4" fontId="0" fillId="2" borderId="22" xfId="0" applyNumberFormat="1" applyFill="1" applyBorder="1" applyAlignment="1">
      <alignment vertical="center"/>
    </xf>
    <xf numFmtId="4" fontId="0" fillId="2" borderId="43" xfId="0" applyNumberFormat="1" applyFill="1" applyBorder="1" applyAlignment="1">
      <alignment vertical="center"/>
    </xf>
    <xf numFmtId="4" fontId="0" fillId="2" borderId="44" xfId="0" applyNumberFormat="1" applyFill="1" applyBorder="1" applyAlignment="1">
      <alignment vertical="center"/>
    </xf>
    <xf numFmtId="4" fontId="0" fillId="2" borderId="2" xfId="0" applyNumberFormat="1" applyFill="1" applyBorder="1" applyAlignment="1">
      <alignment vertical="center"/>
    </xf>
    <xf numFmtId="4" fontId="0" fillId="2" borderId="45" xfId="0" applyNumberFormat="1" applyFill="1" applyBorder="1" applyAlignment="1">
      <alignment vertical="center"/>
    </xf>
    <xf numFmtId="4" fontId="0" fillId="2" borderId="46" xfId="0" applyNumberFormat="1" applyFill="1" applyBorder="1" applyAlignment="1">
      <alignment vertical="center"/>
    </xf>
    <xf numFmtId="4" fontId="0" fillId="2" borderId="47" xfId="0" applyNumberFormat="1" applyFill="1" applyBorder="1" applyAlignment="1">
      <alignment vertical="center"/>
    </xf>
    <xf numFmtId="4" fontId="4" fillId="2" borderId="26" xfId="0" applyNumberFormat="1" applyFont="1" applyFill="1" applyBorder="1" applyAlignment="1">
      <alignment horizontal="center" vertical="center" wrapText="1"/>
    </xf>
    <xf numFmtId="4" fontId="4" fillId="2" borderId="25" xfId="0" applyNumberFormat="1" applyFont="1" applyFill="1" applyBorder="1" applyAlignment="1">
      <alignment horizontal="center" vertical="center" wrapText="1"/>
    </xf>
    <xf numFmtId="4" fontId="1" fillId="7" borderId="23" xfId="0" applyNumberFormat="1" applyFont="1" applyFill="1" applyBorder="1" applyAlignment="1">
      <alignment vertical="center" wrapText="1"/>
    </xf>
    <xf numFmtId="0" fontId="1" fillId="7" borderId="48" xfId="0" applyFont="1" applyFill="1" applyBorder="1" applyAlignment="1">
      <alignment horizontal="center" vertical="center" wrapText="1"/>
    </xf>
    <xf numFmtId="0" fontId="1" fillId="7" borderId="12" xfId="0" applyFont="1" applyFill="1" applyBorder="1" applyAlignment="1">
      <alignment vertical="center" wrapText="1"/>
    </xf>
    <xf numFmtId="3" fontId="3" fillId="7" borderId="23" xfId="0" applyNumberFormat="1" applyFont="1" applyFill="1" applyBorder="1" applyAlignment="1">
      <alignment vertical="center" wrapText="1"/>
    </xf>
    <xf numFmtId="4" fontId="0" fillId="7" borderId="27" xfId="0" applyNumberFormat="1" applyFill="1" applyBorder="1" applyAlignment="1">
      <alignment vertical="center"/>
    </xf>
    <xf numFmtId="4" fontId="0" fillId="7" borderId="42" xfId="0" applyNumberFormat="1" applyFill="1" applyBorder="1" applyAlignment="1">
      <alignment vertical="center"/>
    </xf>
    <xf numFmtId="4" fontId="0" fillId="7" borderId="22" xfId="0" applyNumberFormat="1" applyFill="1" applyBorder="1" applyAlignment="1">
      <alignment vertical="center"/>
    </xf>
    <xf numFmtId="4" fontId="4" fillId="7" borderId="36" xfId="0" applyNumberFormat="1" applyFont="1" applyFill="1" applyBorder="1" applyAlignment="1">
      <alignment vertical="center"/>
    </xf>
    <xf numFmtId="3" fontId="4" fillId="0" borderId="49" xfId="0" applyNumberFormat="1" applyFont="1" applyFill="1" applyBorder="1" applyAlignment="1">
      <alignment wrapText="1"/>
    </xf>
    <xf numFmtId="4" fontId="0" fillId="3" borderId="16" xfId="0" applyNumberFormat="1" applyFill="1" applyBorder="1" applyAlignment="1">
      <alignment wrapText="1"/>
    </xf>
    <xf numFmtId="3" fontId="4" fillId="0" borderId="50" xfId="0" applyNumberFormat="1" applyFont="1" applyFill="1" applyBorder="1" applyAlignment="1">
      <alignment wrapText="1"/>
    </xf>
    <xf numFmtId="0" fontId="4" fillId="4" borderId="38" xfId="0" applyFont="1" applyFill="1" applyBorder="1" applyAlignment="1">
      <alignment wrapText="1"/>
    </xf>
    <xf numFmtId="4" fontId="0" fillId="4" borderId="17" xfId="0" applyNumberFormat="1" applyFill="1" applyBorder="1" applyAlignment="1">
      <alignment wrapText="1"/>
    </xf>
    <xf numFmtId="4" fontId="11" fillId="0" borderId="0" xfId="0" applyNumberFormat="1" applyFont="1" applyFill="1" applyAlignment="1">
      <alignment/>
    </xf>
    <xf numFmtId="4" fontId="11" fillId="0" borderId="0" xfId="0" applyNumberFormat="1" applyFont="1" applyFill="1" applyAlignment="1">
      <alignment vertical="center"/>
    </xf>
    <xf numFmtId="4" fontId="9" fillId="0" borderId="0" xfId="0" applyNumberFormat="1" applyFont="1" applyFill="1" applyBorder="1" applyAlignment="1">
      <alignment/>
    </xf>
    <xf numFmtId="4" fontId="11" fillId="0" borderId="0" xfId="0" applyNumberFormat="1" applyFont="1" applyFill="1" applyAlignment="1">
      <alignment horizontal="center" vertical="center"/>
    </xf>
    <xf numFmtId="4" fontId="8" fillId="4" borderId="26" xfId="0" applyNumberFormat="1" applyFont="1" applyFill="1" applyBorder="1" applyAlignment="1">
      <alignment horizontal="center" vertical="center" wrapText="1"/>
    </xf>
    <xf numFmtId="4" fontId="11" fillId="0" borderId="16" xfId="0" applyNumberFormat="1" applyFont="1" applyFill="1" applyBorder="1" applyAlignment="1">
      <alignment horizontal="center" vertical="center" wrapText="1"/>
    </xf>
    <xf numFmtId="4" fontId="11" fillId="0" borderId="17" xfId="0" applyNumberFormat="1" applyFont="1" applyFill="1" applyBorder="1" applyAlignment="1">
      <alignment vertical="center"/>
    </xf>
    <xf numFmtId="4" fontId="11" fillId="0" borderId="22" xfId="0" applyNumberFormat="1" applyFont="1" applyFill="1" applyBorder="1" applyAlignment="1">
      <alignment/>
    </xf>
    <xf numFmtId="3" fontId="4" fillId="6" borderId="3" xfId="0" applyNumberFormat="1" applyFont="1" applyFill="1" applyBorder="1" applyAlignment="1">
      <alignment horizontal="center" vertical="center" wrapText="1"/>
    </xf>
    <xf numFmtId="4" fontId="4" fillId="3" borderId="40" xfId="0" applyNumberFormat="1" applyFont="1" applyFill="1" applyBorder="1" applyAlignment="1">
      <alignment vertical="center"/>
    </xf>
    <xf numFmtId="4" fontId="4" fillId="3" borderId="42" xfId="0" applyNumberFormat="1" applyFont="1" applyFill="1" applyBorder="1" applyAlignment="1">
      <alignment vertical="center"/>
    </xf>
    <xf numFmtId="4" fontId="4" fillId="7" borderId="42" xfId="0" applyNumberFormat="1" applyFont="1" applyFill="1" applyBorder="1" applyAlignment="1">
      <alignment vertical="center"/>
    </xf>
    <xf numFmtId="4" fontId="4" fillId="3" borderId="43" xfId="0" applyNumberFormat="1" applyFont="1" applyFill="1" applyBorder="1" applyAlignment="1">
      <alignment vertical="center"/>
    </xf>
    <xf numFmtId="4" fontId="4" fillId="3" borderId="2" xfId="0" applyNumberFormat="1" applyFont="1" applyFill="1" applyBorder="1" applyAlignment="1">
      <alignment vertical="center"/>
    </xf>
    <xf numFmtId="4" fontId="4" fillId="3" borderId="46" xfId="0" applyNumberFormat="1" applyFont="1" applyFill="1" applyBorder="1" applyAlignment="1">
      <alignment vertical="center"/>
    </xf>
    <xf numFmtId="4" fontId="8" fillId="3" borderId="26" xfId="0" applyNumberFormat="1" applyFont="1" applyFill="1" applyBorder="1" applyAlignment="1">
      <alignment horizontal="center" vertical="center" wrapText="1"/>
    </xf>
    <xf numFmtId="4" fontId="8" fillId="3" borderId="25" xfId="0" applyNumberFormat="1" applyFont="1" applyFill="1" applyBorder="1" applyAlignment="1">
      <alignment horizontal="center" vertical="center" wrapText="1"/>
    </xf>
    <xf numFmtId="4" fontId="9" fillId="2" borderId="32" xfId="0" applyNumberFormat="1" applyFont="1" applyFill="1" applyBorder="1" applyAlignment="1">
      <alignment horizontal="center" vertical="center" wrapText="1"/>
    </xf>
    <xf numFmtId="4" fontId="11" fillId="2" borderId="35" xfId="0" applyNumberFormat="1" applyFont="1" applyFill="1" applyBorder="1" applyAlignment="1">
      <alignment vertical="center"/>
    </xf>
    <xf numFmtId="4" fontId="11" fillId="2" borderId="36" xfId="0" applyNumberFormat="1" applyFont="1" applyFill="1" applyBorder="1" applyAlignment="1">
      <alignment vertical="center"/>
    </xf>
    <xf numFmtId="4" fontId="11" fillId="7" borderId="36" xfId="0" applyNumberFormat="1" applyFont="1" applyFill="1" applyBorder="1" applyAlignment="1">
      <alignment vertical="center"/>
    </xf>
    <xf numFmtId="4" fontId="9" fillId="4" borderId="3" xfId="0" applyNumberFormat="1" applyFont="1" applyFill="1" applyBorder="1" applyAlignment="1">
      <alignment vertical="center"/>
    </xf>
    <xf numFmtId="4" fontId="9" fillId="4" borderId="18" xfId="0" applyNumberFormat="1" applyFont="1" applyFill="1" applyBorder="1" applyAlignment="1">
      <alignment vertical="center"/>
    </xf>
    <xf numFmtId="4" fontId="9" fillId="4" borderId="3" xfId="0" applyNumberFormat="1" applyFont="1" applyFill="1" applyBorder="1" applyAlignment="1">
      <alignment vertical="center" wrapText="1"/>
    </xf>
    <xf numFmtId="4" fontId="11" fillId="2" borderId="37" xfId="0" applyNumberFormat="1" applyFont="1" applyFill="1" applyBorder="1" applyAlignment="1">
      <alignment vertical="center"/>
    </xf>
    <xf numFmtId="4" fontId="11" fillId="2" borderId="38" xfId="0" applyNumberFormat="1" applyFont="1" applyFill="1" applyBorder="1" applyAlignment="1">
      <alignment vertical="center"/>
    </xf>
    <xf numFmtId="4" fontId="11" fillId="2" borderId="39" xfId="0" applyNumberFormat="1" applyFont="1" applyFill="1" applyBorder="1" applyAlignment="1">
      <alignment vertical="center"/>
    </xf>
    <xf numFmtId="4" fontId="9" fillId="5" borderId="19" xfId="0" applyNumberFormat="1" applyFont="1" applyFill="1" applyBorder="1" applyAlignment="1">
      <alignment horizontal="center" vertical="center" wrapText="1"/>
    </xf>
    <xf numFmtId="4" fontId="9" fillId="0" borderId="14" xfId="0" applyNumberFormat="1" applyFont="1" applyFill="1" applyBorder="1" applyAlignment="1">
      <alignment horizontal="right" wrapText="1"/>
    </xf>
    <xf numFmtId="4" fontId="9" fillId="0" borderId="15" xfId="0" applyNumberFormat="1" applyFont="1" applyFill="1" applyBorder="1" applyAlignment="1">
      <alignment horizontal="right" wrapText="1"/>
    </xf>
    <xf numFmtId="4" fontId="11" fillId="3" borderId="16" xfId="0" applyNumberFormat="1" applyFont="1" applyFill="1" applyBorder="1" applyAlignment="1">
      <alignment wrapText="1"/>
    </xf>
    <xf numFmtId="4" fontId="11" fillId="4" borderId="17" xfId="0" applyNumberFormat="1" applyFont="1" applyFill="1" applyBorder="1" applyAlignment="1">
      <alignment wrapText="1"/>
    </xf>
    <xf numFmtId="4" fontId="9" fillId="0" borderId="23" xfId="0" applyNumberFormat="1" applyFont="1" applyFill="1" applyBorder="1" applyAlignment="1">
      <alignment vertical="center" wrapText="1"/>
    </xf>
    <xf numFmtId="0" fontId="12" fillId="0" borderId="0" xfId="0" applyFont="1" applyFill="1" applyAlignment="1">
      <alignment horizontal="right" vertical="center"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4" fontId="9" fillId="0" borderId="51" xfId="0" applyNumberFormat="1" applyFont="1" applyFill="1" applyBorder="1" applyAlignment="1">
      <alignment horizontal="right" wrapText="1"/>
    </xf>
    <xf numFmtId="4" fontId="9" fillId="0" borderId="0" xfId="0" applyNumberFormat="1" applyFont="1" applyFill="1" applyBorder="1" applyAlignment="1">
      <alignment wrapText="1"/>
    </xf>
    <xf numFmtId="4" fontId="11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horizontal="left" vertical="center" wrapText="1"/>
    </xf>
    <xf numFmtId="3" fontId="4" fillId="0" borderId="16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 quotePrefix="1">
      <alignment horizontal="right"/>
    </xf>
    <xf numFmtId="4" fontId="4" fillId="0" borderId="0" xfId="0" applyNumberFormat="1" applyFont="1" applyFill="1" applyAlignment="1" quotePrefix="1">
      <alignment horizontal="right" vertical="center"/>
    </xf>
    <xf numFmtId="3" fontId="0" fillId="0" borderId="0" xfId="0" applyNumberFormat="1" applyFill="1" applyBorder="1" applyAlignment="1">
      <alignment/>
    </xf>
    <xf numFmtId="0" fontId="9" fillId="8" borderId="25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vertical="center"/>
    </xf>
    <xf numFmtId="4" fontId="13" fillId="8" borderId="16" xfId="0" applyNumberFormat="1" applyFont="1" applyFill="1" applyBorder="1" applyAlignment="1">
      <alignment vertical="center" wrapText="1"/>
    </xf>
    <xf numFmtId="4" fontId="13" fillId="8" borderId="17" xfId="0" applyNumberFormat="1" applyFont="1" applyFill="1" applyBorder="1" applyAlignment="1">
      <alignment vertical="center" wrapText="1"/>
    </xf>
    <xf numFmtId="4" fontId="13" fillId="7" borderId="23" xfId="0" applyNumberFormat="1" applyFont="1" applyFill="1" applyBorder="1" applyAlignment="1">
      <alignment vertical="center" wrapText="1"/>
    </xf>
    <xf numFmtId="4" fontId="9" fillId="8" borderId="3" xfId="0" applyNumberFormat="1" applyFont="1" applyFill="1" applyBorder="1" applyAlignment="1">
      <alignment vertical="center"/>
    </xf>
    <xf numFmtId="4" fontId="13" fillId="8" borderId="6" xfId="0" applyNumberFormat="1" applyFont="1" applyFill="1" applyBorder="1" applyAlignment="1">
      <alignment vertical="center" wrapText="1"/>
    </xf>
    <xf numFmtId="4" fontId="13" fillId="8" borderId="21" xfId="0" applyNumberFormat="1" applyFont="1" applyFill="1" applyBorder="1" applyAlignment="1">
      <alignment vertical="center" wrapText="1"/>
    </xf>
    <xf numFmtId="4" fontId="9" fillId="8" borderId="6" xfId="0" applyNumberFormat="1" applyFont="1" applyFill="1" applyBorder="1" applyAlignment="1">
      <alignment vertical="center" wrapText="1"/>
    </xf>
    <xf numFmtId="4" fontId="9" fillId="8" borderId="23" xfId="0" applyNumberFormat="1" applyFont="1" applyFill="1" applyBorder="1" applyAlignment="1">
      <alignment vertical="center" wrapText="1"/>
    </xf>
    <xf numFmtId="4" fontId="9" fillId="8" borderId="3" xfId="0" applyNumberFormat="1" applyFont="1" applyFill="1" applyBorder="1" applyAlignment="1">
      <alignment vertical="center" wrapText="1"/>
    </xf>
    <xf numFmtId="4" fontId="9" fillId="8" borderId="18" xfId="0" applyNumberFormat="1" applyFont="1" applyFill="1" applyBorder="1" applyAlignment="1">
      <alignment vertical="center"/>
    </xf>
    <xf numFmtId="4" fontId="13" fillId="8" borderId="23" xfId="0" applyNumberFormat="1" applyFont="1" applyFill="1" applyBorder="1" applyAlignment="1">
      <alignment vertical="center" wrapText="1"/>
    </xf>
    <xf numFmtId="4" fontId="9" fillId="8" borderId="25" xfId="0" applyNumberFormat="1" applyFont="1" applyFill="1" applyBorder="1" applyAlignment="1">
      <alignment vertical="center" wrapText="1"/>
    </xf>
    <xf numFmtId="4" fontId="13" fillId="8" borderId="25" xfId="0" applyNumberFormat="1" applyFont="1" applyFill="1" applyBorder="1" applyAlignment="1">
      <alignment horizontal="right" vertical="center" wrapText="1"/>
    </xf>
    <xf numFmtId="4" fontId="13" fillId="8" borderId="17" xfId="0" applyNumberFormat="1" applyFont="1" applyFill="1" applyBorder="1" applyAlignment="1">
      <alignment horizontal="right" vertical="center" wrapText="1"/>
    </xf>
    <xf numFmtId="4" fontId="13" fillId="8" borderId="18" xfId="0" applyNumberFormat="1" applyFont="1" applyFill="1" applyBorder="1" applyAlignment="1">
      <alignment horizontal="right" vertical="center" wrapText="1"/>
    </xf>
    <xf numFmtId="4" fontId="1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" fontId="9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" fontId="4" fillId="9" borderId="36" xfId="0" applyNumberFormat="1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4" fontId="4" fillId="9" borderId="3" xfId="0" applyNumberFormat="1" applyFont="1" applyFill="1" applyBorder="1" applyAlignment="1">
      <alignment vertical="center"/>
    </xf>
    <xf numFmtId="4" fontId="0" fillId="9" borderId="3" xfId="0" applyNumberFormat="1" applyFill="1" applyBorder="1" applyAlignment="1">
      <alignment vertical="center"/>
    </xf>
    <xf numFmtId="4" fontId="4" fillId="0" borderId="3" xfId="0" applyNumberFormat="1" applyFont="1" applyFill="1" applyBorder="1" applyAlignment="1">
      <alignment vertical="center"/>
    </xf>
    <xf numFmtId="4" fontId="14" fillId="9" borderId="6" xfId="0" applyNumberFormat="1" applyFont="1" applyFill="1" applyBorder="1" applyAlignment="1">
      <alignment vertical="center"/>
    </xf>
    <xf numFmtId="4" fontId="4" fillId="0" borderId="18" xfId="0" applyNumberFormat="1" applyFont="1" applyFill="1" applyBorder="1" applyAlignment="1">
      <alignment vertical="center"/>
    </xf>
    <xf numFmtId="4" fontId="4" fillId="0" borderId="23" xfId="0" applyNumberFormat="1" applyFont="1" applyFill="1" applyBorder="1" applyAlignment="1">
      <alignment vertical="center"/>
    </xf>
    <xf numFmtId="4" fontId="4" fillId="0" borderId="36" xfId="0" applyNumberFormat="1" applyFont="1" applyFill="1" applyBorder="1" applyAlignment="1">
      <alignment vertical="center"/>
    </xf>
    <xf numFmtId="0" fontId="4" fillId="4" borderId="30" xfId="0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wrapText="1"/>
    </xf>
    <xf numFmtId="4" fontId="9" fillId="0" borderId="52" xfId="0" applyNumberFormat="1" applyFont="1" applyFill="1" applyBorder="1" applyAlignment="1">
      <alignment horizontal="right" wrapText="1"/>
    </xf>
    <xf numFmtId="4" fontId="9" fillId="8" borderId="53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Alignment="1">
      <alignment/>
    </xf>
    <xf numFmtId="3" fontId="3" fillId="0" borderId="16" xfId="0" applyNumberFormat="1" applyFont="1" applyFill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vertical="center"/>
    </xf>
    <xf numFmtId="3" fontId="15" fillId="7" borderId="21" xfId="0" applyNumberFormat="1" applyFont="1" applyFill="1" applyBorder="1" applyAlignment="1">
      <alignment vertical="center"/>
    </xf>
    <xf numFmtId="3" fontId="3" fillId="6" borderId="3" xfId="0" applyNumberFormat="1" applyFont="1" applyFill="1" applyBorder="1" applyAlignment="1">
      <alignment vertical="center"/>
    </xf>
    <xf numFmtId="3" fontId="3" fillId="0" borderId="6" xfId="0" applyNumberFormat="1" applyFont="1" applyFill="1" applyBorder="1" applyAlignment="1">
      <alignment vertical="center"/>
    </xf>
    <xf numFmtId="3" fontId="3" fillId="0" borderId="21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3" fontId="3" fillId="0" borderId="23" xfId="0" applyNumberFormat="1" applyFont="1" applyFill="1" applyBorder="1" applyAlignment="1">
      <alignment vertical="center"/>
    </xf>
    <xf numFmtId="3" fontId="3" fillId="7" borderId="3" xfId="0" applyNumberFormat="1" applyFont="1" applyFill="1" applyBorder="1" applyAlignment="1">
      <alignment vertical="center"/>
    </xf>
    <xf numFmtId="3" fontId="3" fillId="7" borderId="18" xfId="0" applyNumberFormat="1" applyFont="1" applyFill="1" applyBorder="1" applyAlignment="1">
      <alignment vertical="center"/>
    </xf>
    <xf numFmtId="3" fontId="3" fillId="2" borderId="25" xfId="0" applyNumberFormat="1" applyFont="1" applyFill="1" applyBorder="1" applyAlignment="1">
      <alignment vertical="center"/>
    </xf>
    <xf numFmtId="3" fontId="3" fillId="0" borderId="16" xfId="0" applyNumberFormat="1" applyFont="1" applyFill="1" applyBorder="1" applyAlignment="1">
      <alignment/>
    </xf>
    <xf numFmtId="3" fontId="3" fillId="0" borderId="9" xfId="0" applyNumberFormat="1" applyFont="1" applyFill="1" applyBorder="1" applyAlignment="1">
      <alignment/>
    </xf>
    <xf numFmtId="3" fontId="3" fillId="0" borderId="0" xfId="0" applyNumberFormat="1" applyFont="1" applyFill="1" applyAlignment="1">
      <alignment horizontal="center" vertical="center"/>
    </xf>
    <xf numFmtId="0" fontId="1" fillId="7" borderId="10" xfId="0" applyFont="1" applyFill="1" applyBorder="1" applyAlignment="1">
      <alignment horizontal="left" vertical="center" wrapText="1"/>
    </xf>
    <xf numFmtId="0" fontId="1" fillId="7" borderId="54" xfId="0" applyFont="1" applyFill="1" applyBorder="1" applyAlignment="1">
      <alignment horizontal="left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1" fillId="7" borderId="5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left" vertical="center" wrapText="1"/>
    </xf>
    <xf numFmtId="0" fontId="5" fillId="10" borderId="10" xfId="0" applyFont="1" applyFill="1" applyBorder="1" applyAlignment="1">
      <alignment horizontal="center" vertical="center" wrapText="1"/>
    </xf>
    <xf numFmtId="0" fontId="5" fillId="10" borderId="54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4" fontId="4" fillId="3" borderId="53" xfId="0" applyNumberFormat="1" applyFont="1" applyFill="1" applyBorder="1" applyAlignment="1">
      <alignment horizontal="center" wrapText="1"/>
    </xf>
    <xf numFmtId="0" fontId="5" fillId="0" borderId="55" xfId="0" applyFont="1" applyFill="1" applyBorder="1" applyAlignment="1">
      <alignment horizontal="left" wrapText="1"/>
    </xf>
    <xf numFmtId="0" fontId="1" fillId="0" borderId="43" xfId="0" applyFont="1" applyFill="1" applyBorder="1" applyAlignment="1">
      <alignment horizontal="center" vertical="center" wrapText="1"/>
    </xf>
    <xf numFmtId="3" fontId="1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 horizontal="center" vertical="center"/>
    </xf>
    <xf numFmtId="3" fontId="5" fillId="0" borderId="0" xfId="0" applyNumberFormat="1" applyFont="1" applyFill="1" applyAlignment="1">
      <alignment/>
    </xf>
    <xf numFmtId="3" fontId="5" fillId="6" borderId="3" xfId="0" applyNumberFormat="1" applyFont="1" applyFill="1" applyBorder="1" applyAlignment="1">
      <alignment vertical="center"/>
    </xf>
    <xf numFmtId="3" fontId="5" fillId="2" borderId="25" xfId="0" applyNumberFormat="1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/>
    </xf>
    <xf numFmtId="3" fontId="5" fillId="0" borderId="9" xfId="0" applyNumberFormat="1" applyFont="1" applyFill="1" applyBorder="1" applyAlignment="1">
      <alignment/>
    </xf>
    <xf numFmtId="4" fontId="10" fillId="3" borderId="16" xfId="0" applyNumberFormat="1" applyFont="1" applyFill="1" applyBorder="1" applyAlignment="1">
      <alignment wrapText="1"/>
    </xf>
    <xf numFmtId="4" fontId="10" fillId="4" borderId="17" xfId="0" applyNumberFormat="1" applyFont="1" applyFill="1" applyBorder="1" applyAlignment="1">
      <alignment wrapText="1"/>
    </xf>
    <xf numFmtId="4" fontId="5" fillId="0" borderId="23" xfId="0" applyNumberFormat="1" applyFont="1" applyFill="1" applyBorder="1" applyAlignment="1">
      <alignment vertical="center" wrapText="1"/>
    </xf>
    <xf numFmtId="4" fontId="5" fillId="4" borderId="3" xfId="0" applyNumberFormat="1" applyFont="1" applyFill="1" applyBorder="1" applyAlignment="1">
      <alignment vertical="center" wrapText="1"/>
    </xf>
    <xf numFmtId="3" fontId="5" fillId="0" borderId="0" xfId="0" applyNumberFormat="1" applyFont="1" applyFill="1" applyAlignment="1">
      <alignment horizontal="center" vertical="center"/>
    </xf>
    <xf numFmtId="3" fontId="10" fillId="0" borderId="10" xfId="0" applyNumberFormat="1" applyFont="1" applyFill="1" applyBorder="1" applyAlignment="1">
      <alignment vertical="center"/>
    </xf>
    <xf numFmtId="3" fontId="10" fillId="7" borderId="10" xfId="0" applyNumberFormat="1" applyFont="1" applyFill="1" applyBorder="1" applyAlignment="1">
      <alignment vertical="center"/>
    </xf>
    <xf numFmtId="3" fontId="5" fillId="0" borderId="33" xfId="0" applyNumberFormat="1" applyFont="1" applyFill="1" applyBorder="1" applyAlignment="1">
      <alignment horizontal="center" vertical="center" wrapText="1"/>
    </xf>
    <xf numFmtId="3" fontId="5" fillId="0" borderId="27" xfId="0" applyNumberFormat="1" applyFont="1" applyFill="1" applyBorder="1" applyAlignment="1">
      <alignment vertical="center"/>
    </xf>
    <xf numFmtId="3" fontId="16" fillId="7" borderId="34" xfId="0" applyNumberFormat="1" applyFont="1" applyFill="1" applyBorder="1" applyAlignment="1">
      <alignment vertical="center"/>
    </xf>
    <xf numFmtId="3" fontId="5" fillId="6" borderId="10" xfId="0" applyNumberFormat="1" applyFont="1" applyFill="1" applyBorder="1" applyAlignment="1">
      <alignment vertical="center"/>
    </xf>
    <xf numFmtId="3" fontId="5" fillId="0" borderId="28" xfId="0" applyNumberFormat="1" applyFont="1" applyFill="1" applyBorder="1" applyAlignment="1">
      <alignment vertical="center"/>
    </xf>
    <xf numFmtId="3" fontId="5" fillId="0" borderId="34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3" fontId="5" fillId="0" borderId="56" xfId="0" applyNumberFormat="1" applyFont="1" applyFill="1" applyBorder="1" applyAlignment="1">
      <alignment vertical="center"/>
    </xf>
    <xf numFmtId="3" fontId="5" fillId="7" borderId="10" xfId="0" applyNumberFormat="1" applyFont="1" applyFill="1" applyBorder="1" applyAlignment="1">
      <alignment vertical="center"/>
    </xf>
    <xf numFmtId="3" fontId="5" fillId="7" borderId="24" xfId="0" applyNumberFormat="1" applyFont="1" applyFill="1" applyBorder="1" applyAlignment="1">
      <alignment vertical="center"/>
    </xf>
    <xf numFmtId="4" fontId="0" fillId="3" borderId="16" xfId="0" applyNumberFormat="1" applyFont="1" applyFill="1" applyBorder="1" applyAlignment="1">
      <alignment wrapText="1"/>
    </xf>
    <xf numFmtId="4" fontId="0" fillId="4" borderId="17" xfId="0" applyNumberFormat="1" applyFont="1" applyFill="1" applyBorder="1" applyAlignment="1">
      <alignment wrapText="1"/>
    </xf>
    <xf numFmtId="3" fontId="4" fillId="0" borderId="33" xfId="0" applyNumberFormat="1" applyFont="1" applyFill="1" applyBorder="1" applyAlignment="1">
      <alignment horizontal="center" vertical="center" wrapText="1"/>
    </xf>
    <xf numFmtId="3" fontId="10" fillId="0" borderId="27" xfId="0" applyNumberFormat="1" applyFont="1" applyFill="1" applyBorder="1" applyAlignment="1">
      <alignment vertical="center"/>
    </xf>
    <xf numFmtId="3" fontId="17" fillId="7" borderId="34" xfId="0" applyNumberFormat="1" applyFont="1" applyFill="1" applyBorder="1" applyAlignment="1">
      <alignment vertical="center"/>
    </xf>
    <xf numFmtId="3" fontId="10" fillId="0" borderId="28" xfId="0" applyNumberFormat="1" applyFont="1" applyFill="1" applyBorder="1" applyAlignment="1">
      <alignment vertical="center"/>
    </xf>
    <xf numFmtId="3" fontId="10" fillId="0" borderId="34" xfId="0" applyNumberFormat="1" applyFont="1" applyFill="1" applyBorder="1" applyAlignment="1">
      <alignment vertical="center"/>
    </xf>
    <xf numFmtId="3" fontId="5" fillId="6" borderId="34" xfId="0" applyNumberFormat="1" applyFont="1" applyFill="1" applyBorder="1" applyAlignment="1">
      <alignment vertical="center"/>
    </xf>
    <xf numFmtId="3" fontId="10" fillId="0" borderId="56" xfId="0" applyNumberFormat="1" applyFont="1" applyFill="1" applyBorder="1" applyAlignment="1">
      <alignment vertical="center"/>
    </xf>
    <xf numFmtId="3" fontId="10" fillId="7" borderId="24" xfId="0" applyNumberFormat="1" applyFont="1" applyFill="1" applyBorder="1" applyAlignment="1">
      <alignment vertical="center"/>
    </xf>
    <xf numFmtId="3" fontId="5" fillId="2" borderId="26" xfId="0" applyNumberFormat="1" applyFont="1" applyFill="1" applyBorder="1" applyAlignment="1">
      <alignment vertical="center"/>
    </xf>
    <xf numFmtId="3" fontId="5" fillId="0" borderId="33" xfId="0" applyNumberFormat="1" applyFont="1" applyFill="1" applyBorder="1" applyAlignment="1">
      <alignment/>
    </xf>
    <xf numFmtId="3" fontId="5" fillId="0" borderId="29" xfId="0" applyNumberFormat="1" applyFont="1" applyFill="1" applyBorder="1" applyAlignment="1">
      <alignment/>
    </xf>
    <xf numFmtId="3" fontId="10" fillId="0" borderId="17" xfId="0" applyNumberFormat="1" applyFont="1" applyFill="1" applyBorder="1" applyAlignment="1">
      <alignment vertical="center"/>
    </xf>
    <xf numFmtId="3" fontId="17" fillId="7" borderId="21" xfId="0" applyNumberFormat="1" applyFont="1" applyFill="1" applyBorder="1" applyAlignment="1">
      <alignment vertical="center"/>
    </xf>
    <xf numFmtId="3" fontId="10" fillId="0" borderId="6" xfId="0" applyNumberFormat="1" applyFont="1" applyFill="1" applyBorder="1" applyAlignment="1">
      <alignment vertical="center"/>
    </xf>
    <xf numFmtId="3" fontId="10" fillId="0" borderId="21" xfId="0" applyNumberFormat="1" applyFont="1" applyFill="1" applyBorder="1" applyAlignment="1">
      <alignment vertical="center"/>
    </xf>
    <xf numFmtId="3" fontId="5" fillId="6" borderId="21" xfId="0" applyNumberFormat="1" applyFont="1" applyFill="1" applyBorder="1" applyAlignment="1">
      <alignment vertical="center"/>
    </xf>
    <xf numFmtId="3" fontId="10" fillId="0" borderId="3" xfId="0" applyNumberFormat="1" applyFont="1" applyFill="1" applyBorder="1" applyAlignment="1">
      <alignment vertical="center"/>
    </xf>
    <xf numFmtId="3" fontId="10" fillId="0" borderId="23" xfId="0" applyNumberFormat="1" applyFont="1" applyFill="1" applyBorder="1" applyAlignment="1">
      <alignment vertical="center"/>
    </xf>
    <xf numFmtId="3" fontId="10" fillId="7" borderId="3" xfId="0" applyNumberFormat="1" applyFont="1" applyFill="1" applyBorder="1" applyAlignment="1">
      <alignment vertical="center"/>
    </xf>
    <xf numFmtId="3" fontId="10" fillId="7" borderId="18" xfId="0" applyNumberFormat="1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workbookViewId="0" topLeftCell="A1">
      <pane xSplit="4695" topLeftCell="J1" activePane="topRight" state="split"/>
      <selection pane="topLeft" activeCell="A4" sqref="A4"/>
      <selection pane="topRight" activeCell="P4" sqref="P4"/>
    </sheetView>
  </sheetViews>
  <sheetFormatPr defaultColWidth="9.140625" defaultRowHeight="12.75"/>
  <cols>
    <col min="1" max="1" width="14.140625" style="18" customWidth="1"/>
    <col min="2" max="2" width="26.8515625" style="19" customWidth="1"/>
    <col min="3" max="3" width="13.8515625" style="74" bestFit="1" customWidth="1"/>
    <col min="4" max="4" width="13.140625" style="9" bestFit="1" customWidth="1"/>
    <col min="5" max="6" width="12.7109375" style="27" bestFit="1" customWidth="1"/>
    <col min="7" max="7" width="10.8515625" style="127" bestFit="1" customWidth="1"/>
    <col min="8" max="8" width="10.57421875" style="28" bestFit="1" customWidth="1"/>
    <col min="9" max="9" width="10.7109375" style="28" bestFit="1" customWidth="1"/>
    <col min="10" max="10" width="11.7109375" style="27" bestFit="1" customWidth="1"/>
    <col min="11" max="11" width="10.00390625" style="127" bestFit="1" customWidth="1"/>
    <col min="12" max="12" width="9.28125" style="161" bestFit="1" customWidth="1"/>
    <col min="13" max="13" width="11.57421875" style="10" customWidth="1"/>
    <col min="14" max="14" width="15.57421875" style="241" customWidth="1"/>
    <col min="15" max="16" width="13.7109375" style="239" customWidth="1"/>
    <col min="17" max="16384" width="9.140625" style="10" customWidth="1"/>
  </cols>
  <sheetData>
    <row r="1" spans="1:12" ht="13.5" customHeight="1">
      <c r="A1" s="43" t="s">
        <v>1</v>
      </c>
      <c r="B1" s="43"/>
      <c r="C1" s="73"/>
      <c r="D1" s="44"/>
      <c r="L1" s="160"/>
    </row>
    <row r="2" ht="15.75" customHeight="1"/>
    <row r="3" spans="1:12" ht="19.5" customHeight="1" thickBot="1">
      <c r="A3" s="237" t="s">
        <v>66</v>
      </c>
      <c r="B3" s="237"/>
      <c r="C3" s="237"/>
      <c r="D3" s="237"/>
      <c r="L3" s="162"/>
    </row>
    <row r="4" spans="1:16" s="18" customFormat="1" ht="60.75" customHeight="1" thickBot="1">
      <c r="A4" s="20" t="s">
        <v>2</v>
      </c>
      <c r="B4" s="21" t="s">
        <v>3</v>
      </c>
      <c r="C4" s="135" t="s">
        <v>44</v>
      </c>
      <c r="D4" s="45" t="s">
        <v>40</v>
      </c>
      <c r="E4" s="112" t="s">
        <v>50</v>
      </c>
      <c r="F4" s="113" t="s">
        <v>51</v>
      </c>
      <c r="G4" s="144" t="s">
        <v>60</v>
      </c>
      <c r="H4" s="142" t="s">
        <v>48</v>
      </c>
      <c r="I4" s="143" t="s">
        <v>49</v>
      </c>
      <c r="J4" s="131" t="s">
        <v>61</v>
      </c>
      <c r="K4" s="132" t="s">
        <v>54</v>
      </c>
      <c r="L4" s="171" t="s">
        <v>42</v>
      </c>
      <c r="M4" s="193" t="s">
        <v>62</v>
      </c>
      <c r="N4" s="253" t="s">
        <v>63</v>
      </c>
      <c r="O4" s="265" t="s">
        <v>64</v>
      </c>
      <c r="P4" s="167" t="s">
        <v>65</v>
      </c>
    </row>
    <row r="5" spans="1:16" s="1" customFormat="1" ht="18.75" customHeight="1">
      <c r="A5" s="228" t="s">
        <v>7</v>
      </c>
      <c r="B5" s="7" t="s">
        <v>4</v>
      </c>
      <c r="C5" s="81">
        <f>2843980+8400000+300000+300000</f>
        <v>11843980</v>
      </c>
      <c r="D5" s="48">
        <v>2085176</v>
      </c>
      <c r="E5" s="102">
        <v>11608682.78</v>
      </c>
      <c r="F5" s="103">
        <v>11742482.05</v>
      </c>
      <c r="G5" s="145">
        <v>13080765.34</v>
      </c>
      <c r="H5" s="136">
        <v>101497.94999999925</v>
      </c>
      <c r="I5" s="97"/>
      <c r="J5" s="89">
        <v>2218975.27</v>
      </c>
      <c r="K5" s="133">
        <v>967390.2316666666</v>
      </c>
      <c r="L5" s="173"/>
      <c r="M5" s="172"/>
      <c r="N5" s="254">
        <v>2697650</v>
      </c>
      <c r="O5" s="266">
        <v>5525420</v>
      </c>
      <c r="P5" s="276">
        <f>N5+O5</f>
        <v>8223070</v>
      </c>
    </row>
    <row r="6" spans="1:16" s="1" customFormat="1" ht="18.75" customHeight="1">
      <c r="A6" s="238"/>
      <c r="B6" s="25" t="s">
        <v>5</v>
      </c>
      <c r="C6" s="82">
        <f>2550000+7472360-300000</f>
        <v>9722360</v>
      </c>
      <c r="D6" s="49"/>
      <c r="E6" s="104">
        <v>9768801.15</v>
      </c>
      <c r="F6" s="105">
        <v>0</v>
      </c>
      <c r="G6" s="146">
        <v>0</v>
      </c>
      <c r="H6" s="137"/>
      <c r="I6" s="98">
        <v>-46441.15000000037</v>
      </c>
      <c r="J6" s="90"/>
      <c r="K6" s="133">
        <v>814066.7625000001</v>
      </c>
      <c r="L6" s="174">
        <v>84020</v>
      </c>
      <c r="M6" s="172"/>
      <c r="N6" s="254">
        <v>2700000</v>
      </c>
      <c r="O6" s="266">
        <v>5000000</v>
      </c>
      <c r="P6" s="276">
        <f aca="true" t="shared" si="0" ref="P6:P43">N6+O6</f>
        <v>7700000</v>
      </c>
    </row>
    <row r="7" spans="1:16" s="1" customFormat="1" ht="18.75" customHeight="1" thickBot="1">
      <c r="A7" s="115"/>
      <c r="B7" s="116" t="s">
        <v>33</v>
      </c>
      <c r="C7" s="117">
        <f>442840+4562790-2200000</f>
        <v>2805630</v>
      </c>
      <c r="D7" s="114"/>
      <c r="E7" s="119">
        <v>2212033.89</v>
      </c>
      <c r="F7" s="120">
        <v>0</v>
      </c>
      <c r="G7" s="147">
        <v>0</v>
      </c>
      <c r="H7" s="138">
        <v>593596.11</v>
      </c>
      <c r="I7" s="121">
        <v>593596.11</v>
      </c>
      <c r="J7" s="118"/>
      <c r="K7" s="133">
        <v>184336.1575</v>
      </c>
      <c r="L7" s="175"/>
      <c r="M7" s="194"/>
      <c r="N7" s="255">
        <v>701410</v>
      </c>
      <c r="O7" s="267">
        <v>5961150</v>
      </c>
      <c r="P7" s="277">
        <f t="shared" si="0"/>
        <v>6662560</v>
      </c>
    </row>
    <row r="8" spans="1:16" s="1" customFormat="1" ht="23.25" customHeight="1" thickBot="1">
      <c r="A8" s="230" t="s">
        <v>45</v>
      </c>
      <c r="B8" s="231"/>
      <c r="C8" s="84">
        <f>C5+C6</f>
        <v>21566340</v>
      </c>
      <c r="D8" s="33"/>
      <c r="E8" s="70">
        <v>21377483.93</v>
      </c>
      <c r="F8" s="70">
        <v>11742482.05</v>
      </c>
      <c r="G8" s="148">
        <v>13080765.34</v>
      </c>
      <c r="H8" s="62">
        <v>101497.94999999925</v>
      </c>
      <c r="I8" s="65">
        <v>-46441.15000000037</v>
      </c>
      <c r="J8" s="70">
        <v>2218975.27</v>
      </c>
      <c r="K8" s="133">
        <v>1781456.9941666666</v>
      </c>
      <c r="L8" s="176">
        <v>84020</v>
      </c>
      <c r="M8" s="196">
        <v>28963.20000000298</v>
      </c>
      <c r="N8" s="256">
        <f>N5+N6</f>
        <v>5397650</v>
      </c>
      <c r="O8" s="256">
        <f>O5+O6</f>
        <v>10525420</v>
      </c>
      <c r="P8" s="242">
        <f>P5+P6</f>
        <v>15923070</v>
      </c>
    </row>
    <row r="9" spans="1:16" s="1" customFormat="1" ht="18" customHeight="1">
      <c r="A9" s="228" t="s">
        <v>6</v>
      </c>
      <c r="B9" s="7" t="s">
        <v>4</v>
      </c>
      <c r="C9" s="81">
        <f>6000+17500</f>
        <v>23500</v>
      </c>
      <c r="D9" s="51">
        <v>20243.91</v>
      </c>
      <c r="E9" s="104">
        <v>34358.02</v>
      </c>
      <c r="F9" s="105">
        <v>23242.04</v>
      </c>
      <c r="G9" s="146">
        <v>26251.96</v>
      </c>
      <c r="H9" s="137">
        <v>257.9599999999991</v>
      </c>
      <c r="I9" s="98"/>
      <c r="J9" s="90">
        <v>9127.929999999993</v>
      </c>
      <c r="K9" s="133">
        <v>2863.1683333333335</v>
      </c>
      <c r="L9" s="177"/>
      <c r="M9" s="195"/>
      <c r="N9" s="257">
        <v>4500</v>
      </c>
      <c r="O9" s="268">
        <v>19220</v>
      </c>
      <c r="P9" s="278">
        <f t="shared" si="0"/>
        <v>23720</v>
      </c>
    </row>
    <row r="10" spans="1:16" s="1" customFormat="1" ht="18" customHeight="1" thickBot="1">
      <c r="A10" s="238"/>
      <c r="B10" s="22" t="s">
        <v>5</v>
      </c>
      <c r="C10" s="85">
        <f>2694650+6756950+537830+1774580+1865280+1000000</f>
        <v>14629290</v>
      </c>
      <c r="D10" s="52"/>
      <c r="E10" s="104">
        <v>14694891.51</v>
      </c>
      <c r="F10" s="105">
        <v>0</v>
      </c>
      <c r="G10" s="146">
        <v>0</v>
      </c>
      <c r="H10" s="137"/>
      <c r="I10" s="98">
        <v>-65601.50999999978</v>
      </c>
      <c r="J10" s="90"/>
      <c r="K10" s="133">
        <v>1224574.2925</v>
      </c>
      <c r="L10" s="178">
        <v>88070</v>
      </c>
      <c r="M10" s="194"/>
      <c r="N10" s="258">
        <v>3621090</v>
      </c>
      <c r="O10" s="269">
        <v>5963000</v>
      </c>
      <c r="P10" s="279">
        <f t="shared" si="0"/>
        <v>9584090</v>
      </c>
    </row>
    <row r="11" spans="1:16" s="1" customFormat="1" ht="22.5" customHeight="1" thickBot="1">
      <c r="A11" s="3" t="s">
        <v>8</v>
      </c>
      <c r="B11" s="5" t="s">
        <v>9</v>
      </c>
      <c r="C11" s="84">
        <f>C9+C10</f>
        <v>14652790</v>
      </c>
      <c r="D11" s="33"/>
      <c r="E11" s="70">
        <v>14729249.53</v>
      </c>
      <c r="F11" s="70">
        <v>23242.04</v>
      </c>
      <c r="G11" s="148">
        <v>26251.96</v>
      </c>
      <c r="H11" s="62">
        <v>257.9599999999991</v>
      </c>
      <c r="I11" s="65">
        <v>-65601.50999999978</v>
      </c>
      <c r="J11" s="70">
        <v>9127.929999999993</v>
      </c>
      <c r="K11" s="133">
        <v>1227437.4608333332</v>
      </c>
      <c r="L11" s="176">
        <v>88070</v>
      </c>
      <c r="M11" s="196">
        <v>153413.54999999888</v>
      </c>
      <c r="N11" s="256">
        <f>N9+N10</f>
        <v>3625590</v>
      </c>
      <c r="O11" s="256">
        <f>O9+O10</f>
        <v>5982220</v>
      </c>
      <c r="P11" s="242">
        <f>P9+P10</f>
        <v>9607810</v>
      </c>
    </row>
    <row r="12" spans="1:16" s="1" customFormat="1" ht="16.5" customHeight="1">
      <c r="A12" s="229" t="s">
        <v>6</v>
      </c>
      <c r="B12" s="7" t="s">
        <v>22</v>
      </c>
      <c r="C12" s="81">
        <v>0</v>
      </c>
      <c r="D12" s="53">
        <v>0</v>
      </c>
      <c r="E12" s="104">
        <v>0</v>
      </c>
      <c r="F12" s="105">
        <v>0</v>
      </c>
      <c r="G12" s="146">
        <v>0</v>
      </c>
      <c r="H12" s="137">
        <v>0</v>
      </c>
      <c r="I12" s="98"/>
      <c r="J12" s="90">
        <v>0</v>
      </c>
      <c r="K12" s="133">
        <v>0</v>
      </c>
      <c r="L12" s="179"/>
      <c r="M12" s="195"/>
      <c r="N12" s="257"/>
      <c r="O12" s="268"/>
      <c r="P12" s="278">
        <f t="shared" si="0"/>
        <v>0</v>
      </c>
    </row>
    <row r="13" spans="1:16" s="1" customFormat="1" ht="19.5" customHeight="1">
      <c r="A13" s="229"/>
      <c r="B13" s="7" t="s">
        <v>28</v>
      </c>
      <c r="C13" s="81">
        <f>63250+4610+3420</f>
        <v>71280</v>
      </c>
      <c r="D13" s="53"/>
      <c r="E13" s="104">
        <v>66900</v>
      </c>
      <c r="F13" s="105">
        <v>0</v>
      </c>
      <c r="G13" s="146">
        <v>0</v>
      </c>
      <c r="H13" s="137"/>
      <c r="I13" s="98">
        <v>4380</v>
      </c>
      <c r="J13" s="90"/>
      <c r="K13" s="133">
        <v>5575</v>
      </c>
      <c r="L13" s="179"/>
      <c r="M13" s="172"/>
      <c r="N13" s="254">
        <v>17690</v>
      </c>
      <c r="O13" s="266">
        <v>53050</v>
      </c>
      <c r="P13" s="276">
        <f t="shared" si="0"/>
        <v>70740</v>
      </c>
    </row>
    <row r="14" spans="1:16" s="1" customFormat="1" ht="20.25" customHeight="1" thickBot="1">
      <c r="A14" s="229"/>
      <c r="B14" s="22" t="s">
        <v>29</v>
      </c>
      <c r="C14" s="83">
        <f>1134890+13860+27700+20000</f>
        <v>1196450</v>
      </c>
      <c r="D14" s="54"/>
      <c r="E14" s="104">
        <v>1180421.67</v>
      </c>
      <c r="F14" s="105">
        <v>0</v>
      </c>
      <c r="G14" s="146">
        <v>0</v>
      </c>
      <c r="H14" s="137"/>
      <c r="I14" s="98">
        <v>16028.330000000075</v>
      </c>
      <c r="J14" s="90"/>
      <c r="K14" s="133">
        <v>98368.47249999999</v>
      </c>
      <c r="L14" s="180"/>
      <c r="M14" s="172"/>
      <c r="N14" s="258">
        <v>299120</v>
      </c>
      <c r="O14" s="269">
        <v>897350</v>
      </c>
      <c r="P14" s="279">
        <f t="shared" si="0"/>
        <v>1196470</v>
      </c>
    </row>
    <row r="15" spans="1:16" s="1" customFormat="1" ht="20.25" customHeight="1" thickBot="1">
      <c r="A15" s="3" t="s">
        <v>8</v>
      </c>
      <c r="B15" s="5" t="s">
        <v>11</v>
      </c>
      <c r="C15" s="84">
        <f>C13+C14</f>
        <v>1267730</v>
      </c>
      <c r="D15" s="33"/>
      <c r="E15" s="70">
        <v>1247321.67</v>
      </c>
      <c r="F15" s="70">
        <v>0</v>
      </c>
      <c r="G15" s="148">
        <v>0</v>
      </c>
      <c r="H15" s="62">
        <v>0</v>
      </c>
      <c r="I15" s="65">
        <v>20408.330000000075</v>
      </c>
      <c r="J15" s="70">
        <v>0</v>
      </c>
      <c r="K15" s="133">
        <v>103943.47249999999</v>
      </c>
      <c r="L15" s="181"/>
      <c r="M15" s="172"/>
      <c r="N15" s="256">
        <f>N13+N14</f>
        <v>316810</v>
      </c>
      <c r="O15" s="256">
        <f>O13+O14</f>
        <v>950400</v>
      </c>
      <c r="P15" s="242">
        <f>P13+P14</f>
        <v>1267210</v>
      </c>
    </row>
    <row r="16" spans="1:16" s="1" customFormat="1" ht="13.5" customHeight="1" thickBot="1">
      <c r="A16" s="226" t="s">
        <v>10</v>
      </c>
      <c r="B16" s="227"/>
      <c r="C16" s="84">
        <f>C11+C12+C15</f>
        <v>15920520</v>
      </c>
      <c r="D16" s="55"/>
      <c r="E16" s="71">
        <v>15976571.2</v>
      </c>
      <c r="F16" s="71">
        <v>23242.04</v>
      </c>
      <c r="G16" s="149">
        <v>26251.96</v>
      </c>
      <c r="H16" s="63">
        <v>257.9599999999991</v>
      </c>
      <c r="I16" s="66">
        <v>-45193.1799999997</v>
      </c>
      <c r="J16" s="71">
        <v>9127.929999999993</v>
      </c>
      <c r="K16" s="133">
        <v>1331380.9333333333</v>
      </c>
      <c r="L16" s="182">
        <v>88070</v>
      </c>
      <c r="M16" s="172"/>
      <c r="N16" s="257"/>
      <c r="O16" s="268"/>
      <c r="P16" s="278">
        <f t="shared" si="0"/>
        <v>0</v>
      </c>
    </row>
    <row r="17" spans="1:16" s="1" customFormat="1" ht="18" customHeight="1">
      <c r="A17" s="228" t="s">
        <v>35</v>
      </c>
      <c r="B17" s="7" t="s">
        <v>12</v>
      </c>
      <c r="C17" s="81">
        <f>624390-400000-100000</f>
        <v>124390</v>
      </c>
      <c r="D17" s="51">
        <v>32495.08</v>
      </c>
      <c r="E17" s="104">
        <v>78310.42</v>
      </c>
      <c r="F17" s="105">
        <v>124153.7</v>
      </c>
      <c r="G17" s="146">
        <v>94484.25</v>
      </c>
      <c r="H17" s="137">
        <v>236.3000000000029</v>
      </c>
      <c r="I17" s="98"/>
      <c r="J17" s="90">
        <v>78338.36</v>
      </c>
      <c r="K17" s="133">
        <v>6525.868333333333</v>
      </c>
      <c r="L17" s="177"/>
      <c r="M17" s="172"/>
      <c r="N17" s="254">
        <v>24970</v>
      </c>
      <c r="O17" s="266">
        <v>74910</v>
      </c>
      <c r="P17" s="276">
        <f t="shared" si="0"/>
        <v>99880</v>
      </c>
    </row>
    <row r="18" spans="1:16" s="1" customFormat="1" ht="18" customHeight="1" thickBot="1">
      <c r="A18" s="238"/>
      <c r="B18" s="22" t="s">
        <v>13</v>
      </c>
      <c r="C18" s="83">
        <f>70220+5760+8500</f>
        <v>84480</v>
      </c>
      <c r="D18" s="50">
        <v>27041.07</v>
      </c>
      <c r="E18" s="104">
        <v>97144.14</v>
      </c>
      <c r="F18" s="105">
        <v>82975.35</v>
      </c>
      <c r="G18" s="146">
        <v>77777.28</v>
      </c>
      <c r="H18" s="137">
        <v>1504.6500000000087</v>
      </c>
      <c r="I18" s="98"/>
      <c r="J18" s="90">
        <v>12872.28</v>
      </c>
      <c r="K18" s="133">
        <v>8095.345</v>
      </c>
      <c r="L18" s="183"/>
      <c r="M18" s="194"/>
      <c r="N18" s="258">
        <v>22630</v>
      </c>
      <c r="O18" s="269">
        <v>67890</v>
      </c>
      <c r="P18" s="279">
        <f t="shared" si="0"/>
        <v>90520</v>
      </c>
    </row>
    <row r="19" spans="1:16" s="1" customFormat="1" ht="19.5" customHeight="1" thickBot="1">
      <c r="A19" s="226" t="s">
        <v>14</v>
      </c>
      <c r="B19" s="227"/>
      <c r="C19" s="84">
        <f>C17+C18</f>
        <v>208870</v>
      </c>
      <c r="D19" s="33">
        <f>D17+D18</f>
        <v>59536.15</v>
      </c>
      <c r="E19" s="70">
        <v>175454.56</v>
      </c>
      <c r="F19" s="70">
        <v>207129.05</v>
      </c>
      <c r="G19" s="148">
        <v>172261.53</v>
      </c>
      <c r="H19" s="62">
        <v>1740.9500000000116</v>
      </c>
      <c r="I19" s="65">
        <v>0</v>
      </c>
      <c r="J19" s="70">
        <v>91210.64</v>
      </c>
      <c r="K19" s="133">
        <v>14621.213333333333</v>
      </c>
      <c r="L19" s="181"/>
      <c r="M19" s="198">
        <v>-1740.9500000000116</v>
      </c>
      <c r="N19" s="256">
        <f>N17+N18</f>
        <v>47600</v>
      </c>
      <c r="O19" s="256">
        <f>O17+O18</f>
        <v>142800</v>
      </c>
      <c r="P19" s="242">
        <f>P17+P18</f>
        <v>190400</v>
      </c>
    </row>
    <row r="20" spans="1:16" s="1" customFormat="1" ht="18" customHeight="1">
      <c r="A20" s="228" t="s">
        <v>34</v>
      </c>
      <c r="B20" s="7" t="s">
        <v>0</v>
      </c>
      <c r="C20" s="81">
        <f>6930+19960-1800+320+3550+1650</f>
        <v>30610</v>
      </c>
      <c r="D20" s="51"/>
      <c r="E20" s="104">
        <v>28400.14</v>
      </c>
      <c r="F20" s="105">
        <v>0</v>
      </c>
      <c r="G20" s="146">
        <v>0</v>
      </c>
      <c r="H20" s="137"/>
      <c r="I20" s="98">
        <v>2209.86</v>
      </c>
      <c r="J20" s="90"/>
      <c r="K20" s="133">
        <v>2366.6783333333333</v>
      </c>
      <c r="L20" s="177"/>
      <c r="M20" s="39">
        <v>-2209.86</v>
      </c>
      <c r="N20" s="257">
        <v>7520</v>
      </c>
      <c r="O20" s="268">
        <v>16550</v>
      </c>
      <c r="P20" s="278">
        <f t="shared" si="0"/>
        <v>24070</v>
      </c>
    </row>
    <row r="21" spans="1:16" s="1" customFormat="1" ht="19.5" customHeight="1" thickBot="1">
      <c r="A21" s="229"/>
      <c r="B21" s="24" t="s">
        <v>30</v>
      </c>
      <c r="C21" s="83">
        <f>943490+35400+72000+1000</f>
        <v>1051890</v>
      </c>
      <c r="D21" s="52">
        <v>238686.46</v>
      </c>
      <c r="E21" s="104">
        <v>1193432.27</v>
      </c>
      <c r="F21" s="105">
        <v>1050220.4</v>
      </c>
      <c r="G21" s="146">
        <v>1193446.16</v>
      </c>
      <c r="H21" s="137">
        <v>1669.6000000000931</v>
      </c>
      <c r="I21" s="98"/>
      <c r="J21" s="90">
        <v>95474.58999999985</v>
      </c>
      <c r="K21" s="133">
        <v>99452.68916666666</v>
      </c>
      <c r="L21" s="178"/>
      <c r="M21" s="38">
        <v>-1669.6000000000931</v>
      </c>
      <c r="N21" s="254">
        <v>278280</v>
      </c>
      <c r="O21" s="266">
        <v>612210</v>
      </c>
      <c r="P21" s="276">
        <f t="shared" si="0"/>
        <v>890490</v>
      </c>
    </row>
    <row r="22" spans="1:16" s="1" customFormat="1" ht="15.75" customHeight="1" thickBot="1">
      <c r="A22" s="229"/>
      <c r="B22" s="25" t="s">
        <v>31</v>
      </c>
      <c r="C22" s="82">
        <f>56500+19760+6400-2400</f>
        <v>80260</v>
      </c>
      <c r="D22" s="49"/>
      <c r="E22" s="104">
        <v>94285.38</v>
      </c>
      <c r="F22" s="105">
        <v>0</v>
      </c>
      <c r="G22" s="146">
        <v>0</v>
      </c>
      <c r="H22" s="137"/>
      <c r="I22" s="192">
        <v>-14025.38</v>
      </c>
      <c r="J22" s="90"/>
      <c r="K22" s="133">
        <v>7857.114999999999</v>
      </c>
      <c r="L22" s="174"/>
      <c r="M22" s="197">
        <v>14025.38</v>
      </c>
      <c r="N22" s="254">
        <v>20900</v>
      </c>
      <c r="O22" s="266">
        <v>45980</v>
      </c>
      <c r="P22" s="276">
        <f t="shared" si="0"/>
        <v>66880</v>
      </c>
    </row>
    <row r="23" spans="1:16" s="1" customFormat="1" ht="15.75" customHeight="1">
      <c r="A23" s="229"/>
      <c r="B23" s="25" t="s">
        <v>55</v>
      </c>
      <c r="C23" s="82">
        <f>199230+392040+580000-13400</f>
        <v>1157870</v>
      </c>
      <c r="D23" s="49"/>
      <c r="E23" s="104">
        <v>1157822.64</v>
      </c>
      <c r="F23" s="105"/>
      <c r="G23" s="146"/>
      <c r="H23" s="137"/>
      <c r="I23" s="98">
        <v>47.359999999869615</v>
      </c>
      <c r="J23" s="90"/>
      <c r="K23" s="133">
        <v>96485.22</v>
      </c>
      <c r="L23" s="174"/>
      <c r="M23" s="31">
        <v>-47.359999999869615</v>
      </c>
      <c r="N23" s="254">
        <v>591270</v>
      </c>
      <c r="O23" s="266">
        <v>1285370</v>
      </c>
      <c r="P23" s="276">
        <f t="shared" si="0"/>
        <v>1876640</v>
      </c>
    </row>
    <row r="24" spans="1:16" s="1" customFormat="1" ht="15.75" customHeight="1" thickBot="1">
      <c r="A24" s="229"/>
      <c r="B24" s="25" t="s">
        <v>41</v>
      </c>
      <c r="C24" s="82">
        <f>1510+22950+2420-9260+5030</f>
        <v>22650</v>
      </c>
      <c r="D24" s="49"/>
      <c r="E24" s="104">
        <v>22644.9</v>
      </c>
      <c r="F24" s="105">
        <v>0</v>
      </c>
      <c r="G24" s="146">
        <v>0</v>
      </c>
      <c r="H24" s="137"/>
      <c r="I24" s="202">
        <v>5.100000000002183</v>
      </c>
      <c r="J24" s="90"/>
      <c r="K24" s="133">
        <v>1887.075</v>
      </c>
      <c r="L24" s="174"/>
      <c r="M24" s="200">
        <v>-5.100000000002183</v>
      </c>
      <c r="N24" s="254">
        <v>4840</v>
      </c>
      <c r="O24" s="266">
        <v>10660</v>
      </c>
      <c r="P24" s="276">
        <f t="shared" si="0"/>
        <v>15500</v>
      </c>
    </row>
    <row r="25" spans="1:16" s="1" customFormat="1" ht="21.75" customHeight="1" thickBot="1">
      <c r="A25" s="238"/>
      <c r="B25" s="24" t="s">
        <v>15</v>
      </c>
      <c r="C25" s="83">
        <f>286810+34430+25500+28650-4150-5030</f>
        <v>366210</v>
      </c>
      <c r="D25" s="50"/>
      <c r="E25" s="104">
        <v>376227.37</v>
      </c>
      <c r="F25" s="105">
        <v>0</v>
      </c>
      <c r="G25" s="146">
        <v>0</v>
      </c>
      <c r="H25" s="137"/>
      <c r="I25" s="192">
        <v>-10017.37</v>
      </c>
      <c r="J25" s="90"/>
      <c r="K25" s="133">
        <v>31352.280833333334</v>
      </c>
      <c r="L25" s="183"/>
      <c r="M25" s="196">
        <v>10017.37</v>
      </c>
      <c r="N25" s="258">
        <v>93110</v>
      </c>
      <c r="O25" s="269">
        <v>204830</v>
      </c>
      <c r="P25" s="279">
        <f t="shared" si="0"/>
        <v>297940</v>
      </c>
    </row>
    <row r="26" spans="1:16" s="1" customFormat="1" ht="19.5" customHeight="1" thickBot="1">
      <c r="A26" s="226" t="s">
        <v>16</v>
      </c>
      <c r="B26" s="227"/>
      <c r="C26" s="84">
        <f>SUM(C20:C25)</f>
        <v>2709490</v>
      </c>
      <c r="D26" s="4">
        <f>SUM(D20:D25)</f>
        <v>238686.46</v>
      </c>
      <c r="E26" s="72">
        <v>2872812.7</v>
      </c>
      <c r="F26" s="72">
        <v>1050220.4</v>
      </c>
      <c r="G26" s="150">
        <v>1193446.16</v>
      </c>
      <c r="H26" s="64">
        <v>1669.6000000000931</v>
      </c>
      <c r="I26" s="8">
        <v>-21780.430000000113</v>
      </c>
      <c r="J26" s="72">
        <v>95474.58999999985</v>
      </c>
      <c r="K26" s="133">
        <v>239401.05833333332</v>
      </c>
      <c r="L26" s="181"/>
      <c r="M26" s="199">
        <v>20110.83</v>
      </c>
      <c r="N26" s="256">
        <f>N20+N21+N22+N23+N24+N25</f>
        <v>995920</v>
      </c>
      <c r="O26" s="256">
        <f>O20+O21+O22+O23+O24+O25</f>
        <v>2175600</v>
      </c>
      <c r="P26" s="242">
        <f>P20+P21+P22+P23+P24+P25</f>
        <v>3171520</v>
      </c>
    </row>
    <row r="27" spans="1:16" s="1" customFormat="1" ht="17.25" customHeight="1">
      <c r="A27" s="228" t="s">
        <v>17</v>
      </c>
      <c r="B27" s="7" t="s">
        <v>24</v>
      </c>
      <c r="C27" s="81">
        <v>0</v>
      </c>
      <c r="D27" s="51"/>
      <c r="E27" s="104">
        <v>0</v>
      </c>
      <c r="F27" s="105">
        <v>0</v>
      </c>
      <c r="G27" s="146">
        <v>8403.31</v>
      </c>
      <c r="H27" s="137"/>
      <c r="I27" s="98">
        <v>0</v>
      </c>
      <c r="J27" s="90"/>
      <c r="K27" s="133">
        <v>0</v>
      </c>
      <c r="L27" s="177"/>
      <c r="M27" s="172"/>
      <c r="N27" s="257"/>
      <c r="O27" s="268"/>
      <c r="P27" s="278">
        <f t="shared" si="0"/>
        <v>0</v>
      </c>
    </row>
    <row r="28" spans="1:16" s="1" customFormat="1" ht="17.25" customHeight="1">
      <c r="A28" s="229"/>
      <c r="B28" s="7" t="s">
        <v>23</v>
      </c>
      <c r="C28" s="81">
        <f>87350+6000</f>
        <v>93350</v>
      </c>
      <c r="D28" s="51">
        <v>10949.92</v>
      </c>
      <c r="E28" s="104">
        <v>86017.53</v>
      </c>
      <c r="F28" s="105">
        <v>93305.1</v>
      </c>
      <c r="G28" s="146">
        <v>73094.1</v>
      </c>
      <c r="H28" s="137">
        <v>44.89999999999418</v>
      </c>
      <c r="I28" s="98"/>
      <c r="J28" s="90">
        <v>18237.49</v>
      </c>
      <c r="K28" s="133">
        <v>7168.1275</v>
      </c>
      <c r="L28" s="177"/>
      <c r="M28" s="32">
        <v>-44.89999999999418</v>
      </c>
      <c r="N28" s="254">
        <v>22250</v>
      </c>
      <c r="O28" s="266">
        <v>40050</v>
      </c>
      <c r="P28" s="276">
        <f t="shared" si="0"/>
        <v>62300</v>
      </c>
    </row>
    <row r="29" spans="1:16" s="1" customFormat="1" ht="17.25" customHeight="1" thickBot="1">
      <c r="A29" s="229"/>
      <c r="B29" s="22" t="s">
        <v>25</v>
      </c>
      <c r="C29" s="83">
        <v>470</v>
      </c>
      <c r="D29" s="52">
        <v>171.97</v>
      </c>
      <c r="E29" s="104">
        <v>484.59</v>
      </c>
      <c r="F29" s="105">
        <v>402</v>
      </c>
      <c r="G29" s="146">
        <v>285.71</v>
      </c>
      <c r="H29" s="137">
        <v>68</v>
      </c>
      <c r="I29" s="98"/>
      <c r="J29" s="90">
        <v>89.38</v>
      </c>
      <c r="K29" s="133">
        <v>40.3825</v>
      </c>
      <c r="L29" s="178"/>
      <c r="M29" s="38">
        <v>-68</v>
      </c>
      <c r="N29" s="258">
        <v>120</v>
      </c>
      <c r="O29" s="266">
        <v>220</v>
      </c>
      <c r="P29" s="276">
        <f t="shared" si="0"/>
        <v>340</v>
      </c>
    </row>
    <row r="30" spans="1:16" s="1" customFormat="1" ht="19.5" customHeight="1" thickBot="1">
      <c r="A30" s="230" t="s">
        <v>18</v>
      </c>
      <c r="B30" s="231"/>
      <c r="C30" s="84">
        <f>C27+C28+C29</f>
        <v>93820</v>
      </c>
      <c r="D30" s="56">
        <f>D28+D29</f>
        <v>11121.89</v>
      </c>
      <c r="E30" s="70">
        <v>86502.12</v>
      </c>
      <c r="F30" s="70">
        <v>93707.1</v>
      </c>
      <c r="G30" s="148">
        <v>81783.12</v>
      </c>
      <c r="H30" s="62">
        <v>112.89999999999418</v>
      </c>
      <c r="I30" s="65">
        <v>0</v>
      </c>
      <c r="J30" s="70">
        <v>18326.87</v>
      </c>
      <c r="K30" s="133">
        <v>7208.51</v>
      </c>
      <c r="L30" s="184"/>
      <c r="M30" s="198">
        <v>-112.89999999999418</v>
      </c>
      <c r="N30" s="256">
        <f>N28+N29</f>
        <v>22370</v>
      </c>
      <c r="O30" s="270">
        <f>O28+O29</f>
        <v>40270</v>
      </c>
      <c r="P30" s="280">
        <f>P28+P29</f>
        <v>62640</v>
      </c>
    </row>
    <row r="31" spans="1:16" s="1" customFormat="1" ht="21.75" customHeight="1" thickBot="1">
      <c r="A31" s="230" t="s">
        <v>26</v>
      </c>
      <c r="B31" s="231"/>
      <c r="C31" s="86">
        <f>681270+42080+59980</f>
        <v>783330</v>
      </c>
      <c r="D31" s="57"/>
      <c r="E31" s="104">
        <v>760101.18</v>
      </c>
      <c r="F31" s="105">
        <v>0</v>
      </c>
      <c r="G31" s="146">
        <v>0</v>
      </c>
      <c r="H31" s="137"/>
      <c r="I31" s="98">
        <v>23228.81999999995</v>
      </c>
      <c r="J31" s="90"/>
      <c r="K31" s="133">
        <v>63341.76500000001</v>
      </c>
      <c r="L31" s="185"/>
      <c r="M31" s="198">
        <v>-23228.81999999995</v>
      </c>
      <c r="N31" s="259">
        <v>195970</v>
      </c>
      <c r="O31" s="251">
        <v>382140</v>
      </c>
      <c r="P31" s="281">
        <f t="shared" si="0"/>
        <v>578110</v>
      </c>
    </row>
    <row r="32" spans="1:16" s="1" customFormat="1" ht="21" customHeight="1" thickBot="1">
      <c r="A32" s="230" t="s">
        <v>27</v>
      </c>
      <c r="B32" s="231"/>
      <c r="C32" s="86">
        <f>307880+30000</f>
        <v>337880</v>
      </c>
      <c r="D32" s="60">
        <v>67754.4</v>
      </c>
      <c r="E32" s="106">
        <v>266582.39</v>
      </c>
      <c r="F32" s="107">
        <v>337252.54</v>
      </c>
      <c r="G32" s="151">
        <v>384319.95</v>
      </c>
      <c r="H32" s="139">
        <v>627.460000000021</v>
      </c>
      <c r="I32" s="99"/>
      <c r="J32" s="91">
        <v>138424.55</v>
      </c>
      <c r="K32" s="133">
        <v>22215.19916666667</v>
      </c>
      <c r="L32" s="186"/>
      <c r="M32" s="201">
        <v>-627.460000000021</v>
      </c>
      <c r="N32" s="260">
        <v>62120</v>
      </c>
      <c r="O32" s="271">
        <v>139760</v>
      </c>
      <c r="P32" s="282">
        <f t="shared" si="0"/>
        <v>201880</v>
      </c>
    </row>
    <row r="33" spans="1:16" s="1" customFormat="1" ht="25.5" customHeight="1" thickBot="1">
      <c r="A33" s="222" t="s">
        <v>46</v>
      </c>
      <c r="B33" s="223"/>
      <c r="C33" s="86">
        <f>116064+59024+276768+4960+48112+71424+93744+28768+73408</f>
        <v>772272</v>
      </c>
      <c r="D33" s="58"/>
      <c r="E33" s="108">
        <v>727136</v>
      </c>
      <c r="F33" s="109">
        <v>0</v>
      </c>
      <c r="G33" s="152">
        <v>372996</v>
      </c>
      <c r="H33" s="140"/>
      <c r="I33" s="100">
        <v>45136</v>
      </c>
      <c r="J33" s="92"/>
      <c r="K33" s="133">
        <v>60594.666666666664</v>
      </c>
      <c r="L33" s="187"/>
      <c r="M33" s="61">
        <v>-45136</v>
      </c>
      <c r="N33" s="261">
        <v>116064</v>
      </c>
      <c r="O33" s="252">
        <v>214272</v>
      </c>
      <c r="P33" s="283">
        <f t="shared" si="0"/>
        <v>330336</v>
      </c>
    </row>
    <row r="34" spans="1:16" s="1" customFormat="1" ht="18.75" customHeight="1" thickBot="1">
      <c r="A34" s="226" t="s">
        <v>36</v>
      </c>
      <c r="B34" s="227"/>
      <c r="C34" s="86">
        <f>10740+35450-24590-4000-6780</f>
        <v>10820</v>
      </c>
      <c r="D34" s="58"/>
      <c r="E34" s="108">
        <v>7714</v>
      </c>
      <c r="F34" s="109">
        <v>0</v>
      </c>
      <c r="G34" s="152">
        <v>11565</v>
      </c>
      <c r="H34" s="140"/>
      <c r="I34" s="100">
        <v>3106</v>
      </c>
      <c r="J34" s="92"/>
      <c r="K34" s="133">
        <v>642.8333333333334</v>
      </c>
      <c r="L34" s="187">
        <v>3100</v>
      </c>
      <c r="M34" s="61">
        <v>-6</v>
      </c>
      <c r="N34" s="259">
        <v>2510</v>
      </c>
      <c r="O34" s="251">
        <v>6020</v>
      </c>
      <c r="P34" s="281">
        <f t="shared" si="0"/>
        <v>8530</v>
      </c>
    </row>
    <row r="35" spans="1:16" s="1" customFormat="1" ht="19.5" customHeight="1" thickBot="1">
      <c r="A35" s="224" t="s">
        <v>37</v>
      </c>
      <c r="B35" s="225"/>
      <c r="C35" s="86">
        <f>1930+360+770-320</f>
        <v>2740</v>
      </c>
      <c r="D35" s="59"/>
      <c r="E35" s="110">
        <v>2420</v>
      </c>
      <c r="F35" s="111">
        <v>0</v>
      </c>
      <c r="G35" s="153">
        <v>2640</v>
      </c>
      <c r="H35" s="141"/>
      <c r="I35" s="101">
        <v>320</v>
      </c>
      <c r="J35" s="93"/>
      <c r="K35" s="133">
        <v>201.66666666666666</v>
      </c>
      <c r="L35" s="187"/>
      <c r="M35" s="200">
        <v>-320</v>
      </c>
      <c r="N35" s="262">
        <v>510</v>
      </c>
      <c r="O35" s="272">
        <v>1400</v>
      </c>
      <c r="P35" s="284">
        <f t="shared" si="0"/>
        <v>1910</v>
      </c>
    </row>
    <row r="36" spans="1:16" s="1" customFormat="1" ht="23.25" customHeight="1" thickBot="1">
      <c r="A36" s="233" t="s">
        <v>21</v>
      </c>
      <c r="B36" s="234"/>
      <c r="C36" s="75">
        <f>C5+C6+C7+C16+C19+C26+C30+C31+C32+C33+C34+C35</f>
        <v>45211712</v>
      </c>
      <c r="D36" s="46">
        <f>D5+D9+D12+D19+D21+D30+D32</f>
        <v>2482518.81</v>
      </c>
      <c r="E36" s="34">
        <v>44464811.97</v>
      </c>
      <c r="F36" s="35">
        <v>13454033.18</v>
      </c>
      <c r="G36" s="154">
        <v>15326029.059999999</v>
      </c>
      <c r="H36" s="34">
        <v>699502.9299999992</v>
      </c>
      <c r="I36" s="35">
        <v>551972.17</v>
      </c>
      <c r="J36" s="34">
        <v>2571539.85</v>
      </c>
      <c r="K36" s="128"/>
      <c r="L36" s="206"/>
      <c r="M36" s="1" t="s">
        <v>58</v>
      </c>
      <c r="N36" s="243">
        <f>N8+N11+N15+N19+N26+N30+N31+N32</f>
        <v>10664030</v>
      </c>
      <c r="O36" s="273">
        <f>O8+O11+O15+O19+O26+O30+O31+O32</f>
        <v>20338610</v>
      </c>
      <c r="P36" s="243">
        <f>P8+P11+P15+P19+P26+P30+P31+P32</f>
        <v>31002640</v>
      </c>
    </row>
    <row r="37" spans="1:16" s="11" customFormat="1" ht="16.5" customHeight="1">
      <c r="A37" s="2" t="s">
        <v>19</v>
      </c>
      <c r="B37" s="6" t="s">
        <v>47</v>
      </c>
      <c r="C37" s="76">
        <f>C5+C6+C11+C19+C26+C30+C31</f>
        <v>40014640</v>
      </c>
      <c r="D37" s="29">
        <f>D5+D6+D11+D19+D26+D30+D31</f>
        <v>2394520.5</v>
      </c>
      <c r="E37" s="12">
        <v>40001604.02</v>
      </c>
      <c r="F37" s="29">
        <v>13116780.64</v>
      </c>
      <c r="G37" s="155">
        <v>14554508.11</v>
      </c>
      <c r="H37" s="12">
        <v>105279.35999999935</v>
      </c>
      <c r="I37" s="29">
        <v>-110594.27</v>
      </c>
      <c r="J37" s="68">
        <v>2433115.3</v>
      </c>
      <c r="K37" s="134" t="s">
        <v>56</v>
      </c>
      <c r="L37" s="205"/>
      <c r="M37" s="11" t="s">
        <v>59</v>
      </c>
      <c r="N37" s="244">
        <f>N8+N11+N19+N26+N30+N31</f>
        <v>10285100</v>
      </c>
      <c r="O37" s="274">
        <f>O8+O11+O19+O26+O30+O31</f>
        <v>19248450</v>
      </c>
      <c r="P37" s="244">
        <f>P8+P11+P19+P26+P30+P31</f>
        <v>29533550</v>
      </c>
    </row>
    <row r="38" spans="1:16" s="11" customFormat="1" ht="17.25" customHeight="1" thickBot="1">
      <c r="A38" s="14"/>
      <c r="B38" s="15" t="s">
        <v>20</v>
      </c>
      <c r="C38" s="77">
        <f>C12+C13+C14+C32</f>
        <v>1605610</v>
      </c>
      <c r="D38" s="30">
        <f>D15+D32</f>
        <v>67754.4</v>
      </c>
      <c r="E38" s="16">
        <v>1513904.06</v>
      </c>
      <c r="F38" s="30">
        <v>337252.54</v>
      </c>
      <c r="G38" s="156">
        <v>384319.95</v>
      </c>
      <c r="H38" s="16">
        <v>627.460000000021</v>
      </c>
      <c r="I38" s="30">
        <v>20408.330000000075</v>
      </c>
      <c r="J38" s="69">
        <v>138424.55</v>
      </c>
      <c r="K38" s="134" t="s">
        <v>57</v>
      </c>
      <c r="L38" s="163">
        <f>L15+L32</f>
        <v>0</v>
      </c>
      <c r="N38" s="245">
        <f>N15+N32</f>
        <v>378930</v>
      </c>
      <c r="O38" s="275">
        <f>O15+O32</f>
        <v>1090160</v>
      </c>
      <c r="P38" s="245">
        <f>P15+P32</f>
        <v>1469090</v>
      </c>
    </row>
    <row r="39" spans="1:16" s="11" customFormat="1" ht="14.25" customHeight="1" thickBot="1">
      <c r="A39" s="87" t="s">
        <v>19</v>
      </c>
      <c r="B39" s="88"/>
      <c r="C39" s="78"/>
      <c r="D39" s="17"/>
      <c r="E39" s="94"/>
      <c r="F39" s="94"/>
      <c r="G39" s="127"/>
      <c r="H39" s="28"/>
      <c r="I39" s="28"/>
      <c r="J39" s="94"/>
      <c r="K39" s="127"/>
      <c r="L39" s="164"/>
      <c r="N39" s="241"/>
      <c r="O39" s="241"/>
      <c r="P39" s="241"/>
    </row>
    <row r="40" spans="1:16" ht="18.75" customHeight="1" thickBot="1">
      <c r="A40" s="204" t="s">
        <v>39</v>
      </c>
      <c r="B40" s="236"/>
      <c r="C40" s="122">
        <f>C43+C34</f>
        <v>13570760</v>
      </c>
      <c r="D40" s="42"/>
      <c r="E40" s="123">
        <f>E5+E9+E12+E19+E21+E30+E32+E34</f>
        <v>13372726.139999999</v>
      </c>
      <c r="F40" s="123">
        <f>F5+F9+F12+F19+F21+F30+F32+F34</f>
        <v>13454033.18</v>
      </c>
      <c r="G40" s="157">
        <f>G5+G9+G12+G19+G21+G30+G32+G34</f>
        <v>14950393.059999999</v>
      </c>
      <c r="H40" s="123">
        <f>H5+H9+H12+H19+H21+H30+H32+H34</f>
        <v>105906.81999999937</v>
      </c>
      <c r="I40" s="123">
        <f>I5+I9+I12+I19+I21+I30+I32+I34</f>
        <v>3106</v>
      </c>
      <c r="K40" s="188"/>
      <c r="L40" s="165"/>
      <c r="M40" s="170"/>
      <c r="N40" s="246">
        <f>N43+N34</f>
        <v>3115030</v>
      </c>
      <c r="O40" s="263">
        <f>O43+O34</f>
        <v>6485700</v>
      </c>
      <c r="P40" s="263">
        <f>P43+P34</f>
        <v>9600730</v>
      </c>
    </row>
    <row r="41" spans="1:16" ht="16.5" customHeight="1" thickBot="1">
      <c r="A41" s="45" t="s">
        <v>53</v>
      </c>
      <c r="B41" s="125" t="s">
        <v>52</v>
      </c>
      <c r="C41" s="124">
        <f>C6+C10+C13+C14+C20+C22+C24+C25+C27+C31</f>
        <v>26902440</v>
      </c>
      <c r="D41" s="42"/>
      <c r="E41" s="126">
        <f>E6+E10+E13+E14+E20+E22+E23+E24+E25+E27+E31</f>
        <v>28150495.939999998</v>
      </c>
      <c r="F41" s="126">
        <f>F6+F10+F13+F14+F20+F22+F23+F24+F25+F27+F31</f>
        <v>0</v>
      </c>
      <c r="G41" s="158">
        <f>G6+G10+G13+G14+G20+G22+G23+G24+G25+G27+G31</f>
        <v>8403.31</v>
      </c>
      <c r="H41" s="126">
        <f>H6+H10+H13+H14+H20+H22+H23+H24+H25+H27+H31</f>
        <v>0</v>
      </c>
      <c r="I41" s="126">
        <f>I6+I10+I13+I14+I20+I22+I23+I24+I25+I27+I31</f>
        <v>-90185.94000000025</v>
      </c>
      <c r="K41" s="188"/>
      <c r="L41" s="165"/>
      <c r="M41" s="189"/>
      <c r="N41" s="247">
        <f>N6+N10+N15+N20+N22+N23+N24+N25+N31</f>
        <v>7551510</v>
      </c>
      <c r="O41" s="264">
        <f>O6+O10+O15+O20+O22+O23+O24+O25+O31</f>
        <v>13858930</v>
      </c>
      <c r="P41" s="264">
        <f>P6+P10+P15+P20+P22+P23+P24+P25+P31</f>
        <v>21410440</v>
      </c>
    </row>
    <row r="42" spans="1:16" s="41" customFormat="1" ht="19.5" customHeight="1" thickBot="1">
      <c r="A42" s="40"/>
      <c r="B42" s="23"/>
      <c r="C42" s="79"/>
      <c r="D42" s="37"/>
      <c r="E42" s="67">
        <f>E40+E41</f>
        <v>41523222.08</v>
      </c>
      <c r="F42" s="67">
        <f>F40+F41</f>
        <v>13454033.18</v>
      </c>
      <c r="G42" s="159">
        <f>G40+G41</f>
        <v>14958796.37</v>
      </c>
      <c r="H42" s="67">
        <f>H40+H41</f>
        <v>105906.81999999937</v>
      </c>
      <c r="I42" s="67">
        <f>I40+I41</f>
        <v>-87079.94000000025</v>
      </c>
      <c r="J42" s="168"/>
      <c r="K42" s="129"/>
      <c r="L42" s="165"/>
      <c r="N42" s="248"/>
      <c r="O42" s="67"/>
      <c r="P42" s="67"/>
    </row>
    <row r="43" spans="1:16" s="13" customFormat="1" ht="23.25" customHeight="1" thickBot="1">
      <c r="A43" s="235" t="s">
        <v>32</v>
      </c>
      <c r="B43" s="203"/>
      <c r="C43" s="80">
        <f>C5+C9+C12+C19+C21+C28+C29+C32</f>
        <v>13559940</v>
      </c>
      <c r="D43" s="36"/>
      <c r="E43" s="33">
        <f>E5+E9+E12+E19+E21+E28+E29+E32</f>
        <v>13365012.139999999</v>
      </c>
      <c r="F43" s="33">
        <f>F5+F9+F12+F19+F21+F28+F29+F32</f>
        <v>13454033.18</v>
      </c>
      <c r="G43" s="150">
        <f>G5+G9+G12+G19+G21+G28+G29+G32</f>
        <v>14930424.75</v>
      </c>
      <c r="H43" s="33">
        <f>H5+H9+H12+H19+H21+H28+H29+H32</f>
        <v>105906.81999999937</v>
      </c>
      <c r="I43" s="33">
        <f>I5+I9+I12+I19+I21+I28+I29+I32</f>
        <v>0</v>
      </c>
      <c r="J43" s="169"/>
      <c r="K43" s="190"/>
      <c r="L43" s="165"/>
      <c r="M43" s="191"/>
      <c r="N43" s="249">
        <f>N5+N9+N19+N21+N30+N32</f>
        <v>3112520</v>
      </c>
      <c r="O43" s="33">
        <f>O5+O9+O19+O21+O30+O32</f>
        <v>6479680</v>
      </c>
      <c r="P43" s="33">
        <f>P5+P9+P19+P21+P30+P32</f>
        <v>9592200</v>
      </c>
    </row>
    <row r="44" spans="1:16" s="26" customFormat="1" ht="24" customHeight="1">
      <c r="A44" s="232" t="s">
        <v>38</v>
      </c>
      <c r="B44" s="232"/>
      <c r="C44" s="232"/>
      <c r="D44" s="47"/>
      <c r="E44" s="95"/>
      <c r="F44" s="95"/>
      <c r="G44" s="130"/>
      <c r="H44" s="96"/>
      <c r="I44" s="96"/>
      <c r="J44" s="95"/>
      <c r="K44" s="130"/>
      <c r="L44" s="166"/>
      <c r="N44" s="250"/>
      <c r="O44" s="240"/>
      <c r="P44" s="240"/>
    </row>
  </sheetData>
  <mergeCells count="21">
    <mergeCell ref="A3:D3"/>
    <mergeCell ref="A19:B19"/>
    <mergeCell ref="A20:A25"/>
    <mergeCell ref="A5:A6"/>
    <mergeCell ref="A9:A10"/>
    <mergeCell ref="A12:A14"/>
    <mergeCell ref="A16:B16"/>
    <mergeCell ref="A8:B8"/>
    <mergeCell ref="A17:A18"/>
    <mergeCell ref="A44:C44"/>
    <mergeCell ref="A34:B34"/>
    <mergeCell ref="A36:B36"/>
    <mergeCell ref="A43:B43"/>
    <mergeCell ref="A40:B40"/>
    <mergeCell ref="A33:B33"/>
    <mergeCell ref="A35:B35"/>
    <mergeCell ref="A26:B26"/>
    <mergeCell ref="A27:A29"/>
    <mergeCell ref="A30:B30"/>
    <mergeCell ref="A31:B31"/>
    <mergeCell ref="A32:B32"/>
  </mergeCells>
  <printOptions/>
  <pageMargins left="0.23" right="0.2" top="0.24" bottom="0.23" header="0.2" footer="0.21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workbookViewId="0" topLeftCell="A4">
      <pane xSplit="6165" ySplit="1470" topLeftCell="E31" activePane="bottomRight" state="split"/>
      <selection pane="topLeft" activeCell="A4" sqref="A4"/>
      <selection pane="topRight" activeCell="M4" sqref="M1:O16384"/>
      <selection pane="bottomLeft" activeCell="C34" sqref="C34"/>
      <selection pane="bottomRight" activeCell="K46" sqref="K46"/>
    </sheetView>
  </sheetViews>
  <sheetFormatPr defaultColWidth="9.140625" defaultRowHeight="12.75"/>
  <cols>
    <col min="1" max="1" width="14.140625" style="18" customWidth="1"/>
    <col min="2" max="2" width="26.8515625" style="19" customWidth="1"/>
    <col min="3" max="3" width="13.8515625" style="74" bestFit="1" customWidth="1"/>
    <col min="4" max="4" width="13.140625" style="9" bestFit="1" customWidth="1"/>
    <col min="5" max="6" width="12.7109375" style="27" bestFit="1" customWidth="1"/>
    <col min="7" max="7" width="10.8515625" style="127" bestFit="1" customWidth="1"/>
    <col min="8" max="8" width="10.57421875" style="28" bestFit="1" customWidth="1"/>
    <col min="9" max="9" width="10.7109375" style="28" bestFit="1" customWidth="1"/>
    <col min="10" max="10" width="11.7109375" style="27" bestFit="1" customWidth="1"/>
    <col min="11" max="11" width="10.00390625" style="127" bestFit="1" customWidth="1"/>
    <col min="12" max="12" width="9.28125" style="161" bestFit="1" customWidth="1"/>
    <col min="13" max="13" width="11.57421875" style="10" customWidth="1"/>
    <col min="14" max="14" width="17.57421875" style="207" bestFit="1" customWidth="1"/>
    <col min="15" max="16384" width="9.140625" style="10" customWidth="1"/>
  </cols>
  <sheetData>
    <row r="1" spans="1:12" ht="13.5" customHeight="1">
      <c r="A1" s="43" t="s">
        <v>1</v>
      </c>
      <c r="B1" s="43"/>
      <c r="C1" s="73"/>
      <c r="D1" s="44"/>
      <c r="L1" s="160"/>
    </row>
    <row r="2" ht="15.75" customHeight="1"/>
    <row r="3" spans="1:12" ht="19.5" customHeight="1" thickBot="1">
      <c r="A3" s="237" t="s">
        <v>43</v>
      </c>
      <c r="B3" s="237"/>
      <c r="C3" s="237"/>
      <c r="D3" s="237"/>
      <c r="L3" s="162"/>
    </row>
    <row r="4" spans="1:14" s="18" customFormat="1" ht="60.75" customHeight="1" thickBot="1">
      <c r="A4" s="20" t="s">
        <v>2</v>
      </c>
      <c r="B4" s="21" t="s">
        <v>3</v>
      </c>
      <c r="C4" s="135" t="s">
        <v>44</v>
      </c>
      <c r="D4" s="45" t="s">
        <v>40</v>
      </c>
      <c r="E4" s="112" t="s">
        <v>50</v>
      </c>
      <c r="F4" s="113" t="s">
        <v>51</v>
      </c>
      <c r="G4" s="144" t="s">
        <v>60</v>
      </c>
      <c r="H4" s="142" t="s">
        <v>48</v>
      </c>
      <c r="I4" s="143" t="s">
        <v>49</v>
      </c>
      <c r="J4" s="131" t="s">
        <v>61</v>
      </c>
      <c r="K4" s="132" t="s">
        <v>54</v>
      </c>
      <c r="L4" s="171" t="s">
        <v>42</v>
      </c>
      <c r="M4" s="193" t="s">
        <v>62</v>
      </c>
      <c r="N4" s="208" t="s">
        <v>63</v>
      </c>
    </row>
    <row r="5" spans="1:14" s="1" customFormat="1" ht="18.75" customHeight="1">
      <c r="A5" s="228" t="s">
        <v>7</v>
      </c>
      <c r="B5" s="7" t="s">
        <v>4</v>
      </c>
      <c r="C5" s="81">
        <f>2843980+8400000+300000+300000</f>
        <v>11843980</v>
      </c>
      <c r="D5" s="48">
        <v>2085176</v>
      </c>
      <c r="E5" s="102">
        <v>11608682.78</v>
      </c>
      <c r="F5" s="103">
        <v>11742482.05</v>
      </c>
      <c r="G5" s="145">
        <v>13080765.34</v>
      </c>
      <c r="H5" s="136">
        <v>101497.94999999925</v>
      </c>
      <c r="I5" s="97"/>
      <c r="J5" s="89">
        <v>2218975.27</v>
      </c>
      <c r="K5" s="133">
        <v>967390.2316666666</v>
      </c>
      <c r="L5" s="173"/>
      <c r="M5" s="172"/>
      <c r="N5" s="209">
        <v>2697650</v>
      </c>
    </row>
    <row r="6" spans="1:14" s="1" customFormat="1" ht="18.75" customHeight="1">
      <c r="A6" s="238"/>
      <c r="B6" s="25" t="s">
        <v>5</v>
      </c>
      <c r="C6" s="82">
        <f>2550000+7472360-300000</f>
        <v>9722360</v>
      </c>
      <c r="D6" s="49"/>
      <c r="E6" s="104">
        <v>9768801.15</v>
      </c>
      <c r="F6" s="105">
        <v>0</v>
      </c>
      <c r="G6" s="146">
        <v>0</v>
      </c>
      <c r="H6" s="137"/>
      <c r="I6" s="98">
        <v>-46441.15000000037</v>
      </c>
      <c r="J6" s="90"/>
      <c r="K6" s="133">
        <v>814066.7625000001</v>
      </c>
      <c r="L6" s="174">
        <v>84020</v>
      </c>
      <c r="M6" s="172"/>
      <c r="N6" s="209">
        <v>2700000</v>
      </c>
    </row>
    <row r="7" spans="1:14" s="1" customFormat="1" ht="18.75" customHeight="1" thickBot="1">
      <c r="A7" s="115"/>
      <c r="B7" s="116" t="s">
        <v>33</v>
      </c>
      <c r="C7" s="117">
        <f>442840+4562790-2200000</f>
        <v>2805630</v>
      </c>
      <c r="D7" s="114"/>
      <c r="E7" s="119">
        <v>2212033.89</v>
      </c>
      <c r="F7" s="120">
        <v>0</v>
      </c>
      <c r="G7" s="147">
        <v>0</v>
      </c>
      <c r="H7" s="138">
        <v>593596.11</v>
      </c>
      <c r="I7" s="121">
        <v>593596.11</v>
      </c>
      <c r="J7" s="118"/>
      <c r="K7" s="133">
        <v>184336.1575</v>
      </c>
      <c r="L7" s="175"/>
      <c r="M7" s="194"/>
      <c r="N7" s="210">
        <v>701410</v>
      </c>
    </row>
    <row r="8" spans="1:14" s="1" customFormat="1" ht="23.25" customHeight="1" thickBot="1">
      <c r="A8" s="230" t="s">
        <v>45</v>
      </c>
      <c r="B8" s="231"/>
      <c r="C8" s="84">
        <f>C5+C6</f>
        <v>21566340</v>
      </c>
      <c r="D8" s="33"/>
      <c r="E8" s="70">
        <v>21377483.93</v>
      </c>
      <c r="F8" s="70">
        <v>11742482.05</v>
      </c>
      <c r="G8" s="148">
        <v>13080765.34</v>
      </c>
      <c r="H8" s="62">
        <v>101497.94999999925</v>
      </c>
      <c r="I8" s="65">
        <v>-46441.15000000037</v>
      </c>
      <c r="J8" s="70">
        <v>2218975.27</v>
      </c>
      <c r="K8" s="133">
        <v>1781456.9941666666</v>
      </c>
      <c r="L8" s="176">
        <v>84020</v>
      </c>
      <c r="M8" s="196">
        <v>28963.20000000298</v>
      </c>
      <c r="N8" s="211">
        <f>N5+N6</f>
        <v>5397650</v>
      </c>
    </row>
    <row r="9" spans="1:14" s="1" customFormat="1" ht="18" customHeight="1">
      <c r="A9" s="228" t="s">
        <v>6</v>
      </c>
      <c r="B9" s="7" t="s">
        <v>4</v>
      </c>
      <c r="C9" s="81">
        <f>6000+17500</f>
        <v>23500</v>
      </c>
      <c r="D9" s="51">
        <v>20243.91</v>
      </c>
      <c r="E9" s="104">
        <v>34358.02</v>
      </c>
      <c r="F9" s="105">
        <v>23242.04</v>
      </c>
      <c r="G9" s="146">
        <v>26251.96</v>
      </c>
      <c r="H9" s="137">
        <v>257.9599999999991</v>
      </c>
      <c r="I9" s="98"/>
      <c r="J9" s="90">
        <v>9127.929999999993</v>
      </c>
      <c r="K9" s="133">
        <v>2863.1683333333335</v>
      </c>
      <c r="L9" s="177"/>
      <c r="M9" s="195"/>
      <c r="N9" s="212">
        <v>4500</v>
      </c>
    </row>
    <row r="10" spans="1:14" s="1" customFormat="1" ht="18" customHeight="1" thickBot="1">
      <c r="A10" s="238"/>
      <c r="B10" s="22" t="s">
        <v>5</v>
      </c>
      <c r="C10" s="85">
        <f>2694650+6756950+537830+1774580+1865280+1000000</f>
        <v>14629290</v>
      </c>
      <c r="D10" s="52"/>
      <c r="E10" s="104">
        <v>14694891.51</v>
      </c>
      <c r="F10" s="105">
        <v>0</v>
      </c>
      <c r="G10" s="146">
        <v>0</v>
      </c>
      <c r="H10" s="137"/>
      <c r="I10" s="98">
        <v>-65601.50999999978</v>
      </c>
      <c r="J10" s="90"/>
      <c r="K10" s="133">
        <v>1224574.2925</v>
      </c>
      <c r="L10" s="178">
        <v>88070</v>
      </c>
      <c r="M10" s="194"/>
      <c r="N10" s="213">
        <v>3621090</v>
      </c>
    </row>
    <row r="11" spans="1:14" s="1" customFormat="1" ht="22.5" customHeight="1" thickBot="1">
      <c r="A11" s="3" t="s">
        <v>8</v>
      </c>
      <c r="B11" s="5" t="s">
        <v>9</v>
      </c>
      <c r="C11" s="84">
        <f>C9+C10</f>
        <v>14652790</v>
      </c>
      <c r="D11" s="33"/>
      <c r="E11" s="70">
        <v>14729249.53</v>
      </c>
      <c r="F11" s="70">
        <v>23242.04</v>
      </c>
      <c r="G11" s="148">
        <v>26251.96</v>
      </c>
      <c r="H11" s="62">
        <v>257.9599999999991</v>
      </c>
      <c r="I11" s="65">
        <v>-65601.50999999978</v>
      </c>
      <c r="J11" s="70">
        <v>9127.929999999993</v>
      </c>
      <c r="K11" s="133">
        <v>1227437.4608333332</v>
      </c>
      <c r="L11" s="176">
        <v>88070</v>
      </c>
      <c r="M11" s="196">
        <v>153413.54999999888</v>
      </c>
      <c r="N11" s="211">
        <f>N9+N10</f>
        <v>3625590</v>
      </c>
    </row>
    <row r="12" spans="1:14" s="1" customFormat="1" ht="16.5" customHeight="1">
      <c r="A12" s="229" t="s">
        <v>6</v>
      </c>
      <c r="B12" s="7" t="s">
        <v>22</v>
      </c>
      <c r="C12" s="81">
        <v>0</v>
      </c>
      <c r="D12" s="53">
        <v>0</v>
      </c>
      <c r="E12" s="104">
        <v>0</v>
      </c>
      <c r="F12" s="105">
        <v>0</v>
      </c>
      <c r="G12" s="146">
        <v>0</v>
      </c>
      <c r="H12" s="137">
        <v>0</v>
      </c>
      <c r="I12" s="98"/>
      <c r="J12" s="90">
        <v>0</v>
      </c>
      <c r="K12" s="133">
        <v>0</v>
      </c>
      <c r="L12" s="179"/>
      <c r="M12" s="195"/>
      <c r="N12" s="212"/>
    </row>
    <row r="13" spans="1:14" s="1" customFormat="1" ht="19.5" customHeight="1">
      <c r="A13" s="229"/>
      <c r="B13" s="7" t="s">
        <v>28</v>
      </c>
      <c r="C13" s="81">
        <f>63250+4610+3420</f>
        <v>71280</v>
      </c>
      <c r="D13" s="53"/>
      <c r="E13" s="104">
        <v>66900</v>
      </c>
      <c r="F13" s="105">
        <v>0</v>
      </c>
      <c r="G13" s="146">
        <v>0</v>
      </c>
      <c r="H13" s="137"/>
      <c r="I13" s="98">
        <v>4380</v>
      </c>
      <c r="J13" s="90"/>
      <c r="K13" s="133">
        <v>5575</v>
      </c>
      <c r="L13" s="179"/>
      <c r="M13" s="172"/>
      <c r="N13" s="209">
        <v>17690</v>
      </c>
    </row>
    <row r="14" spans="1:14" s="1" customFormat="1" ht="20.25" customHeight="1" thickBot="1">
      <c r="A14" s="229"/>
      <c r="B14" s="22" t="s">
        <v>29</v>
      </c>
      <c r="C14" s="83">
        <f>1134890+13860+27700+20000</f>
        <v>1196450</v>
      </c>
      <c r="D14" s="54"/>
      <c r="E14" s="104">
        <v>1180421.67</v>
      </c>
      <c r="F14" s="105">
        <v>0</v>
      </c>
      <c r="G14" s="146">
        <v>0</v>
      </c>
      <c r="H14" s="137"/>
      <c r="I14" s="98">
        <v>16028.330000000075</v>
      </c>
      <c r="J14" s="90"/>
      <c r="K14" s="133">
        <v>98368.47249999999</v>
      </c>
      <c r="L14" s="180"/>
      <c r="M14" s="172"/>
      <c r="N14" s="213">
        <v>299120</v>
      </c>
    </row>
    <row r="15" spans="1:14" s="1" customFormat="1" ht="15" customHeight="1" thickBot="1">
      <c r="A15" s="3" t="s">
        <v>8</v>
      </c>
      <c r="B15" s="5" t="s">
        <v>11</v>
      </c>
      <c r="C15" s="84">
        <f>C13+C14</f>
        <v>1267730</v>
      </c>
      <c r="D15" s="33"/>
      <c r="E15" s="70">
        <v>1247321.67</v>
      </c>
      <c r="F15" s="70">
        <v>0</v>
      </c>
      <c r="G15" s="148">
        <v>0</v>
      </c>
      <c r="H15" s="62">
        <v>0</v>
      </c>
      <c r="I15" s="65">
        <v>20408.330000000075</v>
      </c>
      <c r="J15" s="70">
        <v>0</v>
      </c>
      <c r="K15" s="133">
        <v>103943.47249999999</v>
      </c>
      <c r="L15" s="181"/>
      <c r="M15" s="172"/>
      <c r="N15" s="211">
        <f>N13+N14</f>
        <v>316810</v>
      </c>
    </row>
    <row r="16" spans="1:14" s="1" customFormat="1" ht="13.5" customHeight="1" thickBot="1">
      <c r="A16" s="226" t="s">
        <v>10</v>
      </c>
      <c r="B16" s="227"/>
      <c r="C16" s="84">
        <f>C11+C12+C15</f>
        <v>15920520</v>
      </c>
      <c r="D16" s="55"/>
      <c r="E16" s="71">
        <v>15976571.2</v>
      </c>
      <c r="F16" s="71">
        <v>23242.04</v>
      </c>
      <c r="G16" s="149">
        <v>26251.96</v>
      </c>
      <c r="H16" s="63">
        <v>257.9599999999991</v>
      </c>
      <c r="I16" s="66">
        <v>-45193.1799999997</v>
      </c>
      <c r="J16" s="71">
        <v>9127.929999999993</v>
      </c>
      <c r="K16" s="133">
        <v>1331380.9333333333</v>
      </c>
      <c r="L16" s="182">
        <v>88070</v>
      </c>
      <c r="M16" s="172"/>
      <c r="N16" s="212"/>
    </row>
    <row r="17" spans="1:14" s="1" customFormat="1" ht="18" customHeight="1">
      <c r="A17" s="228" t="s">
        <v>35</v>
      </c>
      <c r="B17" s="7" t="s">
        <v>12</v>
      </c>
      <c r="C17" s="81">
        <f>624390-400000-100000</f>
        <v>124390</v>
      </c>
      <c r="D17" s="51">
        <v>32495.08</v>
      </c>
      <c r="E17" s="104">
        <v>78310.42</v>
      </c>
      <c r="F17" s="105">
        <v>124153.7</v>
      </c>
      <c r="G17" s="146">
        <v>94484.25</v>
      </c>
      <c r="H17" s="137">
        <v>236.3000000000029</v>
      </c>
      <c r="I17" s="98"/>
      <c r="J17" s="90">
        <v>78338.36</v>
      </c>
      <c r="K17" s="133">
        <v>6525.868333333333</v>
      </c>
      <c r="L17" s="177"/>
      <c r="M17" s="172"/>
      <c r="N17" s="209">
        <v>24970</v>
      </c>
    </row>
    <row r="18" spans="1:14" s="1" customFormat="1" ht="18" customHeight="1" thickBot="1">
      <c r="A18" s="238"/>
      <c r="B18" s="22" t="s">
        <v>13</v>
      </c>
      <c r="C18" s="83">
        <f>70220+5760+8500</f>
        <v>84480</v>
      </c>
      <c r="D18" s="50">
        <v>27041.07</v>
      </c>
      <c r="E18" s="104">
        <v>97144.14</v>
      </c>
      <c r="F18" s="105">
        <v>82975.35</v>
      </c>
      <c r="G18" s="146">
        <v>77777.28</v>
      </c>
      <c r="H18" s="137">
        <v>1504.6500000000087</v>
      </c>
      <c r="I18" s="98"/>
      <c r="J18" s="90">
        <v>12872.28</v>
      </c>
      <c r="K18" s="133">
        <v>8095.345</v>
      </c>
      <c r="L18" s="183"/>
      <c r="M18" s="194"/>
      <c r="N18" s="213">
        <v>22630</v>
      </c>
    </row>
    <row r="19" spans="1:14" s="1" customFormat="1" ht="19.5" customHeight="1" thickBot="1">
      <c r="A19" s="226" t="s">
        <v>14</v>
      </c>
      <c r="B19" s="227"/>
      <c r="C19" s="84">
        <f>C17+C18</f>
        <v>208870</v>
      </c>
      <c r="D19" s="33">
        <f>D17+D18</f>
        <v>59536.15</v>
      </c>
      <c r="E19" s="70">
        <v>175454.56</v>
      </c>
      <c r="F19" s="70">
        <v>207129.05</v>
      </c>
      <c r="G19" s="148">
        <v>172261.53</v>
      </c>
      <c r="H19" s="62">
        <v>1740.9500000000116</v>
      </c>
      <c r="I19" s="65">
        <v>0</v>
      </c>
      <c r="J19" s="70">
        <v>91210.64</v>
      </c>
      <c r="K19" s="133">
        <v>14621.213333333333</v>
      </c>
      <c r="L19" s="181"/>
      <c r="M19" s="198">
        <v>-1740.9500000000116</v>
      </c>
      <c r="N19" s="211">
        <f>N17+N18</f>
        <v>47600</v>
      </c>
    </row>
    <row r="20" spans="1:14" s="1" customFormat="1" ht="18" customHeight="1">
      <c r="A20" s="228" t="s">
        <v>34</v>
      </c>
      <c r="B20" s="7" t="s">
        <v>0</v>
      </c>
      <c r="C20" s="81">
        <f>6930+19960-1800+320+3550+1650</f>
        <v>30610</v>
      </c>
      <c r="D20" s="51"/>
      <c r="E20" s="104">
        <v>28400.14</v>
      </c>
      <c r="F20" s="105">
        <v>0</v>
      </c>
      <c r="G20" s="146">
        <v>0</v>
      </c>
      <c r="H20" s="137"/>
      <c r="I20" s="98">
        <v>2209.86</v>
      </c>
      <c r="J20" s="90"/>
      <c r="K20" s="133">
        <v>2366.6783333333333</v>
      </c>
      <c r="L20" s="177"/>
      <c r="M20" s="39">
        <v>-2209.86</v>
      </c>
      <c r="N20" s="212">
        <v>7520</v>
      </c>
    </row>
    <row r="21" spans="1:14" s="1" customFormat="1" ht="19.5" customHeight="1" thickBot="1">
      <c r="A21" s="229"/>
      <c r="B21" s="24" t="s">
        <v>30</v>
      </c>
      <c r="C21" s="83">
        <f>943490+35400+72000+1000</f>
        <v>1051890</v>
      </c>
      <c r="D21" s="52">
        <v>238686.46</v>
      </c>
      <c r="E21" s="104">
        <v>1193432.27</v>
      </c>
      <c r="F21" s="105">
        <v>1050220.4</v>
      </c>
      <c r="G21" s="146">
        <v>1193446.16</v>
      </c>
      <c r="H21" s="137">
        <v>1669.6000000000931</v>
      </c>
      <c r="I21" s="98"/>
      <c r="J21" s="90">
        <v>95474.58999999985</v>
      </c>
      <c r="K21" s="133">
        <v>99452.68916666666</v>
      </c>
      <c r="L21" s="178"/>
      <c r="M21" s="38">
        <v>-1669.6000000000931</v>
      </c>
      <c r="N21" s="209">
        <v>278280</v>
      </c>
    </row>
    <row r="22" spans="1:14" s="1" customFormat="1" ht="15.75" customHeight="1" thickBot="1">
      <c r="A22" s="229"/>
      <c r="B22" s="25" t="s">
        <v>31</v>
      </c>
      <c r="C22" s="82">
        <f>56500+19760+6400-2400</f>
        <v>80260</v>
      </c>
      <c r="D22" s="49"/>
      <c r="E22" s="104">
        <v>94285.38</v>
      </c>
      <c r="F22" s="105">
        <v>0</v>
      </c>
      <c r="G22" s="146">
        <v>0</v>
      </c>
      <c r="H22" s="137"/>
      <c r="I22" s="192">
        <v>-14025.38</v>
      </c>
      <c r="J22" s="90"/>
      <c r="K22" s="133">
        <v>7857.114999999999</v>
      </c>
      <c r="L22" s="174"/>
      <c r="M22" s="197">
        <v>14025.38</v>
      </c>
      <c r="N22" s="209">
        <v>20900</v>
      </c>
    </row>
    <row r="23" spans="1:14" s="1" customFormat="1" ht="15.75" customHeight="1">
      <c r="A23" s="229"/>
      <c r="B23" s="25" t="s">
        <v>55</v>
      </c>
      <c r="C23" s="82">
        <f>199230+392040+580000-13400</f>
        <v>1157870</v>
      </c>
      <c r="D23" s="49"/>
      <c r="E23" s="104">
        <v>1157822.64</v>
      </c>
      <c r="F23" s="105"/>
      <c r="G23" s="146"/>
      <c r="H23" s="137"/>
      <c r="I23" s="98">
        <v>47.359999999869615</v>
      </c>
      <c r="J23" s="90"/>
      <c r="K23" s="133">
        <v>96485.22</v>
      </c>
      <c r="L23" s="174"/>
      <c r="M23" s="31">
        <v>-47.359999999869615</v>
      </c>
      <c r="N23" s="209">
        <v>591270</v>
      </c>
    </row>
    <row r="24" spans="1:14" s="1" customFormat="1" ht="15.75" customHeight="1" thickBot="1">
      <c r="A24" s="229"/>
      <c r="B24" s="25" t="s">
        <v>41</v>
      </c>
      <c r="C24" s="82">
        <f>1510+22950+2420-9260+5030</f>
        <v>22650</v>
      </c>
      <c r="D24" s="49"/>
      <c r="E24" s="104">
        <v>22644.9</v>
      </c>
      <c r="F24" s="105">
        <v>0</v>
      </c>
      <c r="G24" s="146">
        <v>0</v>
      </c>
      <c r="H24" s="137"/>
      <c r="I24" s="202">
        <v>5.100000000002183</v>
      </c>
      <c r="J24" s="90"/>
      <c r="K24" s="133">
        <v>1887.075</v>
      </c>
      <c r="L24" s="174"/>
      <c r="M24" s="200">
        <v>-5.100000000002183</v>
      </c>
      <c r="N24" s="209">
        <v>4840</v>
      </c>
    </row>
    <row r="25" spans="1:14" s="1" customFormat="1" ht="21.75" customHeight="1" thickBot="1">
      <c r="A25" s="238"/>
      <c r="B25" s="24" t="s">
        <v>15</v>
      </c>
      <c r="C25" s="83">
        <f>286810+34430+25500+28650-4150-5030</f>
        <v>366210</v>
      </c>
      <c r="D25" s="50"/>
      <c r="E25" s="104">
        <v>376227.37</v>
      </c>
      <c r="F25" s="105">
        <v>0</v>
      </c>
      <c r="G25" s="146">
        <v>0</v>
      </c>
      <c r="H25" s="137"/>
      <c r="I25" s="192">
        <v>-10017.37</v>
      </c>
      <c r="J25" s="90"/>
      <c r="K25" s="133">
        <v>31352.280833333334</v>
      </c>
      <c r="L25" s="183"/>
      <c r="M25" s="196">
        <v>10017.37</v>
      </c>
      <c r="N25" s="213">
        <v>93110</v>
      </c>
    </row>
    <row r="26" spans="1:14" s="1" customFormat="1" ht="19.5" customHeight="1" thickBot="1">
      <c r="A26" s="226" t="s">
        <v>16</v>
      </c>
      <c r="B26" s="227"/>
      <c r="C26" s="84">
        <f>SUM(C20:C25)</f>
        <v>2709490</v>
      </c>
      <c r="D26" s="4">
        <f>SUM(D20:D25)</f>
        <v>238686.46</v>
      </c>
      <c r="E26" s="72">
        <v>2872812.7</v>
      </c>
      <c r="F26" s="72">
        <v>1050220.4</v>
      </c>
      <c r="G26" s="150">
        <v>1193446.16</v>
      </c>
      <c r="H26" s="64">
        <v>1669.6000000000931</v>
      </c>
      <c r="I26" s="8">
        <v>-21780.430000000113</v>
      </c>
      <c r="J26" s="72">
        <v>95474.58999999985</v>
      </c>
      <c r="K26" s="133">
        <v>239401.05833333332</v>
      </c>
      <c r="L26" s="181"/>
      <c r="M26" s="199">
        <v>20110.83</v>
      </c>
      <c r="N26" s="211">
        <f>N20+N21+N22+N23+N24+N25</f>
        <v>995920</v>
      </c>
    </row>
    <row r="27" spans="1:14" s="1" customFormat="1" ht="17.25" customHeight="1">
      <c r="A27" s="228" t="s">
        <v>17</v>
      </c>
      <c r="B27" s="7" t="s">
        <v>24</v>
      </c>
      <c r="C27" s="81">
        <v>0</v>
      </c>
      <c r="D27" s="51"/>
      <c r="E27" s="104">
        <v>0</v>
      </c>
      <c r="F27" s="105">
        <v>0</v>
      </c>
      <c r="G27" s="146">
        <v>8403.31</v>
      </c>
      <c r="H27" s="137"/>
      <c r="I27" s="98">
        <v>0</v>
      </c>
      <c r="J27" s="90"/>
      <c r="K27" s="133">
        <v>0</v>
      </c>
      <c r="L27" s="177"/>
      <c r="M27" s="172"/>
      <c r="N27" s="212"/>
    </row>
    <row r="28" spans="1:14" s="1" customFormat="1" ht="17.25" customHeight="1">
      <c r="A28" s="229"/>
      <c r="B28" s="7" t="s">
        <v>23</v>
      </c>
      <c r="C28" s="81">
        <f>87350+6000</f>
        <v>93350</v>
      </c>
      <c r="D28" s="51">
        <v>10949.92</v>
      </c>
      <c r="E28" s="104">
        <v>86017.53</v>
      </c>
      <c r="F28" s="105">
        <v>93305.1</v>
      </c>
      <c r="G28" s="146">
        <v>73094.1</v>
      </c>
      <c r="H28" s="137">
        <v>44.89999999999418</v>
      </c>
      <c r="I28" s="98"/>
      <c r="J28" s="90">
        <v>18237.49</v>
      </c>
      <c r="K28" s="133">
        <v>7168.1275</v>
      </c>
      <c r="L28" s="177"/>
      <c r="M28" s="32">
        <v>-44.89999999999418</v>
      </c>
      <c r="N28" s="209">
        <v>22250</v>
      </c>
    </row>
    <row r="29" spans="1:14" s="1" customFormat="1" ht="17.25" customHeight="1" thickBot="1">
      <c r="A29" s="229"/>
      <c r="B29" s="22" t="s">
        <v>25</v>
      </c>
      <c r="C29" s="83">
        <v>470</v>
      </c>
      <c r="D29" s="52">
        <v>171.97</v>
      </c>
      <c r="E29" s="104">
        <v>484.59</v>
      </c>
      <c r="F29" s="105">
        <v>402</v>
      </c>
      <c r="G29" s="146">
        <v>285.71</v>
      </c>
      <c r="H29" s="137">
        <v>68</v>
      </c>
      <c r="I29" s="98"/>
      <c r="J29" s="90">
        <v>89.38</v>
      </c>
      <c r="K29" s="133">
        <v>40.3825</v>
      </c>
      <c r="L29" s="178"/>
      <c r="M29" s="38">
        <v>-68</v>
      </c>
      <c r="N29" s="213">
        <v>120</v>
      </c>
    </row>
    <row r="30" spans="1:14" s="1" customFormat="1" ht="19.5" customHeight="1" thickBot="1">
      <c r="A30" s="230" t="s">
        <v>18</v>
      </c>
      <c r="B30" s="231"/>
      <c r="C30" s="84">
        <f>C27+C28+C29</f>
        <v>93820</v>
      </c>
      <c r="D30" s="56">
        <f>D28+D29</f>
        <v>11121.89</v>
      </c>
      <c r="E30" s="70">
        <v>86502.12</v>
      </c>
      <c r="F30" s="70">
        <v>93707.1</v>
      </c>
      <c r="G30" s="148">
        <v>81783.12</v>
      </c>
      <c r="H30" s="62">
        <v>112.89999999999418</v>
      </c>
      <c r="I30" s="65">
        <v>0</v>
      </c>
      <c r="J30" s="70">
        <v>18326.87</v>
      </c>
      <c r="K30" s="133">
        <v>7208.51</v>
      </c>
      <c r="L30" s="184"/>
      <c r="M30" s="198">
        <v>-112.89999999999418</v>
      </c>
      <c r="N30" s="211">
        <f>N28+N29</f>
        <v>22370</v>
      </c>
    </row>
    <row r="31" spans="1:14" s="1" customFormat="1" ht="21.75" customHeight="1" thickBot="1">
      <c r="A31" s="230" t="s">
        <v>26</v>
      </c>
      <c r="B31" s="231"/>
      <c r="C31" s="86">
        <f>681270+42080+59980</f>
        <v>783330</v>
      </c>
      <c r="D31" s="57"/>
      <c r="E31" s="104">
        <v>760101.18</v>
      </c>
      <c r="F31" s="105">
        <v>0</v>
      </c>
      <c r="G31" s="146">
        <v>0</v>
      </c>
      <c r="H31" s="137"/>
      <c r="I31" s="98">
        <v>23228.81999999995</v>
      </c>
      <c r="J31" s="90"/>
      <c r="K31" s="133">
        <v>63341.76500000001</v>
      </c>
      <c r="L31" s="185"/>
      <c r="M31" s="198">
        <v>-23228.81999999995</v>
      </c>
      <c r="N31" s="214">
        <v>195970</v>
      </c>
    </row>
    <row r="32" spans="1:14" s="1" customFormat="1" ht="21" customHeight="1" thickBot="1">
      <c r="A32" s="230" t="s">
        <v>27</v>
      </c>
      <c r="B32" s="231"/>
      <c r="C32" s="86">
        <f>307880+30000</f>
        <v>337880</v>
      </c>
      <c r="D32" s="60">
        <v>67754.4</v>
      </c>
      <c r="E32" s="106">
        <v>266582.39</v>
      </c>
      <c r="F32" s="107">
        <v>337252.54</v>
      </c>
      <c r="G32" s="151">
        <v>384319.95</v>
      </c>
      <c r="H32" s="139">
        <v>627.460000000021</v>
      </c>
      <c r="I32" s="99"/>
      <c r="J32" s="91">
        <v>138424.55</v>
      </c>
      <c r="K32" s="133">
        <v>22215.19916666667</v>
      </c>
      <c r="L32" s="186"/>
      <c r="M32" s="201">
        <v>-627.460000000021</v>
      </c>
      <c r="N32" s="215">
        <v>62120</v>
      </c>
    </row>
    <row r="33" spans="1:14" s="1" customFormat="1" ht="25.5" customHeight="1" thickBot="1">
      <c r="A33" s="222" t="s">
        <v>46</v>
      </c>
      <c r="B33" s="223"/>
      <c r="C33" s="86">
        <f>116064+59024+276768+4960+48112+71424+93744+28768+73408</f>
        <v>772272</v>
      </c>
      <c r="D33" s="58"/>
      <c r="E33" s="108">
        <v>727136</v>
      </c>
      <c r="F33" s="109">
        <v>0</v>
      </c>
      <c r="G33" s="152">
        <v>372996</v>
      </c>
      <c r="H33" s="140"/>
      <c r="I33" s="100">
        <v>45136</v>
      </c>
      <c r="J33" s="92"/>
      <c r="K33" s="133">
        <v>60594.666666666664</v>
      </c>
      <c r="L33" s="187"/>
      <c r="M33" s="61">
        <v>-45136</v>
      </c>
      <c r="N33" s="216">
        <v>116064</v>
      </c>
    </row>
    <row r="34" spans="1:14" s="1" customFormat="1" ht="18.75" customHeight="1" thickBot="1">
      <c r="A34" s="226" t="s">
        <v>36</v>
      </c>
      <c r="B34" s="227"/>
      <c r="C34" s="86">
        <f>10740+35450-24590-4000-6780</f>
        <v>10820</v>
      </c>
      <c r="D34" s="58"/>
      <c r="E34" s="108">
        <v>7714</v>
      </c>
      <c r="F34" s="109">
        <v>0</v>
      </c>
      <c r="G34" s="152">
        <v>11565</v>
      </c>
      <c r="H34" s="140"/>
      <c r="I34" s="100">
        <v>3106</v>
      </c>
      <c r="J34" s="92"/>
      <c r="K34" s="133">
        <v>642.8333333333334</v>
      </c>
      <c r="L34" s="187">
        <v>3100</v>
      </c>
      <c r="M34" s="61">
        <v>-6</v>
      </c>
      <c r="N34" s="214">
        <v>2510</v>
      </c>
    </row>
    <row r="35" spans="1:14" s="1" customFormat="1" ht="19.5" customHeight="1" thickBot="1">
      <c r="A35" s="224" t="s">
        <v>37</v>
      </c>
      <c r="B35" s="225"/>
      <c r="C35" s="86">
        <f>1930+360+770-320</f>
        <v>2740</v>
      </c>
      <c r="D35" s="59"/>
      <c r="E35" s="110">
        <v>2420</v>
      </c>
      <c r="F35" s="111">
        <v>0</v>
      </c>
      <c r="G35" s="153">
        <v>2640</v>
      </c>
      <c r="H35" s="141"/>
      <c r="I35" s="101">
        <v>320</v>
      </c>
      <c r="J35" s="93"/>
      <c r="K35" s="133">
        <v>201.66666666666666</v>
      </c>
      <c r="L35" s="187"/>
      <c r="M35" s="200">
        <v>-320</v>
      </c>
      <c r="N35" s="217">
        <v>510</v>
      </c>
    </row>
    <row r="36" spans="1:14" s="1" customFormat="1" ht="23.25" customHeight="1" thickBot="1">
      <c r="A36" s="233" t="s">
        <v>21</v>
      </c>
      <c r="B36" s="234"/>
      <c r="C36" s="75">
        <f>C5+C6+C7+C16+C19+C26+C30+C31+C32+C33+C34+C35</f>
        <v>45211712</v>
      </c>
      <c r="D36" s="46">
        <f>D5+D9+D12+D19+D21+D30+D32</f>
        <v>2482518.81</v>
      </c>
      <c r="E36" s="34">
        <v>44464811.97</v>
      </c>
      <c r="F36" s="35">
        <v>13454033.18</v>
      </c>
      <c r="G36" s="154">
        <v>15326029.059999999</v>
      </c>
      <c r="H36" s="34">
        <v>699502.9299999992</v>
      </c>
      <c r="I36" s="35">
        <v>551972.17</v>
      </c>
      <c r="J36" s="34">
        <v>2571539.85</v>
      </c>
      <c r="K36" s="128"/>
      <c r="L36" s="206"/>
      <c r="M36" s="1" t="s">
        <v>58</v>
      </c>
      <c r="N36" s="218">
        <f>N8+N11+N15+N19+N26+N30+N31+N32</f>
        <v>10664030</v>
      </c>
    </row>
    <row r="37" spans="1:14" s="11" customFormat="1" ht="16.5" customHeight="1">
      <c r="A37" s="2" t="s">
        <v>19</v>
      </c>
      <c r="B37" s="6" t="s">
        <v>47</v>
      </c>
      <c r="C37" s="76">
        <f>C5+C6+C11+C19+C26+C30+C31</f>
        <v>40014640</v>
      </c>
      <c r="D37" s="29">
        <f>D5+D6+D11+D19+D26+D30+D31</f>
        <v>2394520.5</v>
      </c>
      <c r="E37" s="12">
        <v>40001604.02</v>
      </c>
      <c r="F37" s="29">
        <v>13116780.64</v>
      </c>
      <c r="G37" s="155">
        <v>14554508.11</v>
      </c>
      <c r="H37" s="12">
        <v>105279.35999999935</v>
      </c>
      <c r="I37" s="29">
        <v>-110594.27</v>
      </c>
      <c r="J37" s="68">
        <v>2433115.3</v>
      </c>
      <c r="K37" s="134" t="s">
        <v>56</v>
      </c>
      <c r="L37" s="205"/>
      <c r="M37" s="11" t="s">
        <v>59</v>
      </c>
      <c r="N37" s="219">
        <f>N8+N11+N19+N26+N30+N31</f>
        <v>10285100</v>
      </c>
    </row>
    <row r="38" spans="1:14" s="11" customFormat="1" ht="17.25" customHeight="1" thickBot="1">
      <c r="A38" s="14"/>
      <c r="B38" s="15" t="s">
        <v>20</v>
      </c>
      <c r="C38" s="77">
        <f>C12+C13+C14+C32</f>
        <v>1605610</v>
      </c>
      <c r="D38" s="30">
        <f>D15+D32</f>
        <v>67754.4</v>
      </c>
      <c r="E38" s="16">
        <v>1513904.06</v>
      </c>
      <c r="F38" s="30">
        <v>337252.54</v>
      </c>
      <c r="G38" s="156">
        <v>384319.95</v>
      </c>
      <c r="H38" s="16">
        <v>627.460000000021</v>
      </c>
      <c r="I38" s="30">
        <v>20408.330000000075</v>
      </c>
      <c r="J38" s="69">
        <v>138424.55</v>
      </c>
      <c r="K38" s="134" t="s">
        <v>57</v>
      </c>
      <c r="L38" s="163">
        <f>L15+L32</f>
        <v>0</v>
      </c>
      <c r="N38" s="220">
        <f>N15+N32</f>
        <v>378930</v>
      </c>
    </row>
    <row r="39" spans="1:14" s="11" customFormat="1" ht="14.25" customHeight="1" thickBot="1">
      <c r="A39" s="87" t="s">
        <v>19</v>
      </c>
      <c r="B39" s="88"/>
      <c r="C39" s="78"/>
      <c r="D39" s="17"/>
      <c r="E39" s="94"/>
      <c r="F39" s="94"/>
      <c r="G39" s="127"/>
      <c r="H39" s="28"/>
      <c r="I39" s="28"/>
      <c r="J39" s="94"/>
      <c r="K39" s="127"/>
      <c r="L39" s="164"/>
      <c r="N39" s="207"/>
    </row>
    <row r="40" spans="1:14" ht="18.75" customHeight="1" thickBot="1">
      <c r="A40" s="204" t="s">
        <v>39</v>
      </c>
      <c r="B40" s="236"/>
      <c r="C40" s="122">
        <f>C43+C34</f>
        <v>13570760</v>
      </c>
      <c r="D40" s="42"/>
      <c r="E40" s="123">
        <f>E5+E9+E12+E19+E21+E30+E32+E34</f>
        <v>13372726.139999999</v>
      </c>
      <c r="F40" s="123">
        <f>F5+F9+F12+F19+F21+F30+F32+F34</f>
        <v>13454033.18</v>
      </c>
      <c r="G40" s="157">
        <f>G5+G9+G12+G19+G21+G30+G32+G34</f>
        <v>14950393.059999999</v>
      </c>
      <c r="H40" s="123">
        <f>H5+H9+H12+H19+H21+H30+H32+H34</f>
        <v>105906.81999999937</v>
      </c>
      <c r="I40" s="123">
        <f>I5+I9+I12+I19+I21+I30+I32+I34</f>
        <v>3106</v>
      </c>
      <c r="K40" s="188"/>
      <c r="L40" s="165"/>
      <c r="M40" s="170"/>
      <c r="N40" s="123">
        <f>N5+N9+N12+N19+N21+N30+N32+N34</f>
        <v>3115030</v>
      </c>
    </row>
    <row r="41" spans="1:14" ht="16.5" customHeight="1" thickBot="1">
      <c r="A41" s="45" t="s">
        <v>53</v>
      </c>
      <c r="B41" s="125" t="s">
        <v>52</v>
      </c>
      <c r="C41" s="124">
        <f>C6+C10+C13+C14+C20+C22+C24+C25+C27+C31</f>
        <v>26902440</v>
      </c>
      <c r="D41" s="42"/>
      <c r="E41" s="126">
        <f>E6+E10+E13+E14+E20+E22+E23+E24+E25+E27+E31</f>
        <v>28150495.939999998</v>
      </c>
      <c r="F41" s="126">
        <f>F6+F10+F13+F14+F20+F22+F23+F24+F25+F27+F31</f>
        <v>0</v>
      </c>
      <c r="G41" s="158">
        <f>G6+G10+G13+G14+G20+G22+G23+G24+G25+G27+G31</f>
        <v>8403.31</v>
      </c>
      <c r="H41" s="126">
        <f>H6+H10+H13+H14+H20+H22+H23+H24+H25+H27+H31</f>
        <v>0</v>
      </c>
      <c r="I41" s="126">
        <f>I6+I10+I13+I14+I20+I22+I23+I24+I25+I27+I31</f>
        <v>-90185.94000000025</v>
      </c>
      <c r="K41" s="188"/>
      <c r="L41" s="165"/>
      <c r="M41" s="189"/>
      <c r="N41" s="126">
        <f>N6+N10+N13+N14+N20+N22+N23+N24+N25+N27+N31</f>
        <v>7551510</v>
      </c>
    </row>
    <row r="42" spans="1:14" s="41" customFormat="1" ht="19.5" customHeight="1" thickBot="1">
      <c r="A42" s="40"/>
      <c r="B42" s="23"/>
      <c r="C42" s="79"/>
      <c r="D42" s="37"/>
      <c r="E42" s="67">
        <f>E40+E41</f>
        <v>41523222.08</v>
      </c>
      <c r="F42" s="67">
        <f>F40+F41</f>
        <v>13454033.18</v>
      </c>
      <c r="G42" s="159">
        <f>G40+G41</f>
        <v>14958796.37</v>
      </c>
      <c r="H42" s="67">
        <f>H40+H41</f>
        <v>105906.81999999937</v>
      </c>
      <c r="I42" s="67">
        <f>I40+I41</f>
        <v>-87079.94000000025</v>
      </c>
      <c r="J42" s="168"/>
      <c r="K42" s="129"/>
      <c r="L42" s="165"/>
      <c r="N42" s="67">
        <f>N40+N41</f>
        <v>10666540</v>
      </c>
    </row>
    <row r="43" spans="1:14" s="13" customFormat="1" ht="23.25" customHeight="1" thickBot="1">
      <c r="A43" s="235" t="s">
        <v>32</v>
      </c>
      <c r="B43" s="203"/>
      <c r="C43" s="80">
        <f>C5+C9+C12+C19+C21+C28+C29+C32</f>
        <v>13559940</v>
      </c>
      <c r="D43" s="36"/>
      <c r="E43" s="33">
        <f>E5+E9+E12+E19+E21+E28+E29+E32</f>
        <v>13365012.139999999</v>
      </c>
      <c r="F43" s="33">
        <f>F5+F9+F12+F19+F21+F28+F29+F32</f>
        <v>13454033.18</v>
      </c>
      <c r="G43" s="150">
        <f>G5+G9+G12+G19+G21+G28+G29+G32</f>
        <v>14930424.75</v>
      </c>
      <c r="H43" s="33">
        <f>H5+H9+H12+H19+H21+H28+H29+H32</f>
        <v>105906.81999999937</v>
      </c>
      <c r="I43" s="33">
        <f>I5+I9+I12+I19+I21+I28+I29+I32</f>
        <v>0</v>
      </c>
      <c r="J43" s="169"/>
      <c r="K43" s="190"/>
      <c r="L43" s="165"/>
      <c r="M43" s="191"/>
      <c r="N43" s="33">
        <f>N5+N9+N12+N19+N21+N28+N29+N32</f>
        <v>3112520</v>
      </c>
    </row>
    <row r="44" spans="1:14" s="26" customFormat="1" ht="24" customHeight="1">
      <c r="A44" s="232" t="s">
        <v>38</v>
      </c>
      <c r="B44" s="232"/>
      <c r="C44" s="232"/>
      <c r="D44" s="47"/>
      <c r="E44" s="95"/>
      <c r="F44" s="95"/>
      <c r="G44" s="130"/>
      <c r="H44" s="96"/>
      <c r="I44" s="96"/>
      <c r="J44" s="95"/>
      <c r="K44" s="130"/>
      <c r="L44" s="166"/>
      <c r="N44" s="221"/>
    </row>
  </sheetData>
  <mergeCells count="21">
    <mergeCell ref="A33:B33"/>
    <mergeCell ref="A35:B35"/>
    <mergeCell ref="A26:B26"/>
    <mergeCell ref="A27:A29"/>
    <mergeCell ref="A30:B30"/>
    <mergeCell ref="A31:B31"/>
    <mergeCell ref="A32:B32"/>
    <mergeCell ref="A44:C44"/>
    <mergeCell ref="A34:B34"/>
    <mergeCell ref="A36:B36"/>
    <mergeCell ref="A43:B43"/>
    <mergeCell ref="A40:B40"/>
    <mergeCell ref="A3:D3"/>
    <mergeCell ref="A19:B19"/>
    <mergeCell ref="A20:A25"/>
    <mergeCell ref="A5:A6"/>
    <mergeCell ref="A9:A10"/>
    <mergeCell ref="A12:A14"/>
    <mergeCell ref="A16:B16"/>
    <mergeCell ref="A8:B8"/>
    <mergeCell ref="A17:A18"/>
  </mergeCells>
  <printOptions/>
  <pageMargins left="0.23" right="0.2" top="0.24" bottom="0.23" header="0.2" footer="0.21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CJAS_BR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IonC</dc:creator>
  <cp:keywords/>
  <dc:description/>
  <cp:lastModifiedBy>MIchim</cp:lastModifiedBy>
  <cp:lastPrinted>2018-01-30T15:39:29Z</cp:lastPrinted>
  <dcterms:created xsi:type="dcterms:W3CDTF">2011-03-01T10:10:47Z</dcterms:created>
  <dcterms:modified xsi:type="dcterms:W3CDTF">2018-01-30T15:40:28Z</dcterms:modified>
  <cp:category/>
  <cp:version/>
  <cp:contentType/>
  <cp:contentStatus/>
</cp:coreProperties>
</file>